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4275" firstSheet="1" activeTab="13"/>
  </bookViews>
  <sheets>
    <sheet name="Log" sheetId="1" r:id="rId1"/>
    <sheet name="MDP" sheetId="4" r:id="rId2"/>
    <sheet name="P1" sheetId="10" r:id="rId3"/>
    <sheet name="P2" sheetId="7" r:id="rId4"/>
    <sheet name="P3" sheetId="11" r:id="rId5"/>
    <sheet name="P4" sheetId="14" r:id="rId6"/>
    <sheet name="P5" sheetId="25" r:id="rId7"/>
    <sheet name="P6" sheetId="24" r:id="rId8"/>
    <sheet name="MDB2-new" sheetId="9" r:id="rId9"/>
    <sheet name="P7" sheetId="36" r:id="rId10"/>
    <sheet name="P8" sheetId="35" r:id="rId11"/>
    <sheet name="P9" sheetId="34" r:id="rId12"/>
    <sheet name="P10" sheetId="23" r:id="rId13"/>
    <sheet name="West Turb Tower" sheetId="26" r:id="rId14"/>
    <sheet name="FORMATTING" sheetId="5" r:id="rId15"/>
    <sheet name="Limits" sheetId="2" r:id="rId16"/>
    <sheet name="Sheet3" sheetId="3" r:id="rId17"/>
  </sheets>
  <externalReferences>
    <externalReference r:id="rId18"/>
  </externalReferences>
  <definedNames>
    <definedName name="feeder_info_link" localSheetId="8">[1]L3D!#REF!</definedName>
    <definedName name="feeder_info_link" localSheetId="2">[1]L3D!#REF!</definedName>
    <definedName name="feeder_info_link" localSheetId="12">[1]L3D!#REF!</definedName>
    <definedName name="feeder_info_link" localSheetId="4">[1]L3D!#REF!</definedName>
    <definedName name="feeder_info_link" localSheetId="5">[1]L3D!#REF!</definedName>
    <definedName name="feeder_info_link" localSheetId="6">[1]L3D!#REF!</definedName>
    <definedName name="feeder_info_link" localSheetId="7">[1]L3D!#REF!</definedName>
    <definedName name="feeder_info_link" localSheetId="9">[1]L3D!#REF!</definedName>
    <definedName name="feeder_info_link" localSheetId="10">[1]L3D!#REF!</definedName>
    <definedName name="feeder_info_link" localSheetId="11">[1]L3D!#REF!</definedName>
    <definedName name="feeder_info_link" localSheetId="13">[1]L3D!#REF!</definedName>
    <definedName name="feeder_info_link">[1]L3D!#REF!</definedName>
    <definedName name="oneline_test" localSheetId="2">#REF!</definedName>
    <definedName name="oneline_test" localSheetId="12">#REF!</definedName>
    <definedName name="oneline_test" localSheetId="4">#REF!</definedName>
    <definedName name="oneline_test" localSheetId="5">#REF!</definedName>
    <definedName name="oneline_test" localSheetId="6">#REF!</definedName>
    <definedName name="oneline_test" localSheetId="7">#REF!</definedName>
    <definedName name="oneline_test" localSheetId="9">#REF!</definedName>
    <definedName name="oneline_test" localSheetId="10">#REF!</definedName>
    <definedName name="oneline_test" localSheetId="11">#REF!</definedName>
    <definedName name="oneline_test" localSheetId="13">#REF!</definedName>
    <definedName name="oneline_test">#REF!</definedName>
    <definedName name="PRINT_ALL" localSheetId="8">'MDB2-new'!$A$1:$Z$54</definedName>
    <definedName name="PRINT_ALL" localSheetId="2">'P1'!$A$1:$Z$59</definedName>
    <definedName name="PRINT_ALL" localSheetId="12">'P10'!$A$1:$Z$55</definedName>
    <definedName name="PRINT_ALL" localSheetId="3">'P2'!$A$1:$Z$59</definedName>
    <definedName name="PRINT_ALL" localSheetId="4">'P3'!$A$1:$Z$59</definedName>
    <definedName name="PRINT_ALL" localSheetId="5">'P4'!$A$1:$Z$59</definedName>
    <definedName name="PRINT_ALL" localSheetId="6">'P5'!$A$1:$Z$52</definedName>
    <definedName name="PRINT_ALL" localSheetId="7">'P6'!$A$1:$Z$52</definedName>
    <definedName name="PRINT_ALL" localSheetId="9">'P7'!$A$1:$Z$55</definedName>
    <definedName name="PRINT_ALL" localSheetId="10">'P8'!$A$1:$Z$55</definedName>
    <definedName name="PRINT_ALL" localSheetId="11">'P9'!$A$1:$Z$55</definedName>
    <definedName name="PRINT_ALL" localSheetId="13">'West Turb Tower'!$A$1:$Z$52</definedName>
    <definedName name="PRINT_ALL">MDP!$A$1:$AA$64</definedName>
    <definedName name="_xlnm.Print_Area" localSheetId="8">'MDB2-new'!$A$1:$Z$44</definedName>
    <definedName name="_xlnm.Print_Area" localSheetId="1">MDP!$A$1:$AA$55</definedName>
    <definedName name="_xlnm.Print_Area" localSheetId="2">'P1'!$A$1:$Z$50</definedName>
    <definedName name="_xlnm.Print_Area" localSheetId="12">'P10'!$A$1:$Z$46</definedName>
    <definedName name="_xlnm.Print_Area" localSheetId="3">'P2'!$A$1:$Z$50</definedName>
    <definedName name="_xlnm.Print_Area" localSheetId="4">'P3'!$A$1:$Z$50</definedName>
    <definedName name="_xlnm.Print_Area" localSheetId="5">'P4'!$A$1:$Z$50</definedName>
    <definedName name="_xlnm.Print_Area" localSheetId="6">'P5'!$A$1:$Z$42</definedName>
    <definedName name="_xlnm.Print_Area" localSheetId="7">'P6'!$A$1:$Z$42</definedName>
    <definedName name="_xlnm.Print_Area" localSheetId="9">'P7'!$A$1:$Z$46</definedName>
    <definedName name="_xlnm.Print_Area" localSheetId="10">'P8'!$A$1:$Z$46</definedName>
    <definedName name="_xlnm.Print_Area" localSheetId="11">'P9'!$A$1:$Z$46</definedName>
    <definedName name="_xlnm.Print_Area" localSheetId="13">'West Turb Tower'!$A$1:$Z$43</definedName>
  </definedNames>
  <calcPr calcId="125725"/>
</workbook>
</file>

<file path=xl/calcChain.xml><?xml version="1.0" encoding="utf-8"?>
<calcChain xmlns="http://schemas.openxmlformats.org/spreadsheetml/2006/main">
  <c r="P13" i="9"/>
  <c r="P12"/>
  <c r="K15"/>
  <c r="K14"/>
  <c r="K13"/>
  <c r="K12"/>
  <c r="P15" i="36"/>
  <c r="P14"/>
  <c r="K15"/>
  <c r="K14"/>
  <c r="N17"/>
  <c r="M16"/>
  <c r="N15"/>
  <c r="M14"/>
  <c r="N13"/>
  <c r="P12"/>
  <c r="M12" s="1"/>
  <c r="AZ113"/>
  <c r="BS113" s="1"/>
  <c r="AU113"/>
  <c r="AP113"/>
  <c r="AM113"/>
  <c r="BL113" s="1"/>
  <c r="AZ112"/>
  <c r="BS112" s="1"/>
  <c r="AU112"/>
  <c r="AP112"/>
  <c r="AM112"/>
  <c r="BL112" s="1"/>
  <c r="AZ111"/>
  <c r="BS111" s="1"/>
  <c r="AU111"/>
  <c r="AP111"/>
  <c r="AM111"/>
  <c r="BL111" s="1"/>
  <c r="AZ110"/>
  <c r="BS110" s="1"/>
  <c r="AU110"/>
  <c r="AP110"/>
  <c r="AM110"/>
  <c r="BL110" s="1"/>
  <c r="AZ109"/>
  <c r="BS109" s="1"/>
  <c r="AP109"/>
  <c r="AM109"/>
  <c r="BL109" s="1"/>
  <c r="AZ108"/>
  <c r="BS108" s="1"/>
  <c r="AP108"/>
  <c r="AM108"/>
  <c r="BL108" s="1"/>
  <c r="AZ107"/>
  <c r="BS107" s="1"/>
  <c r="AP107"/>
  <c r="AM107"/>
  <c r="BL107" s="1"/>
  <c r="AZ106"/>
  <c r="BS106" s="1"/>
  <c r="AP106"/>
  <c r="AM106"/>
  <c r="BL106" s="1"/>
  <c r="AZ105"/>
  <c r="BS105" s="1"/>
  <c r="AP105"/>
  <c r="AM105"/>
  <c r="BL105" s="1"/>
  <c r="AZ104"/>
  <c r="BS104" s="1"/>
  <c r="AP104"/>
  <c r="AM104"/>
  <c r="BL104" s="1"/>
  <c r="AZ103"/>
  <c r="BS103" s="1"/>
  <c r="AP103"/>
  <c r="AM103"/>
  <c r="BL103" s="1"/>
  <c r="AZ102"/>
  <c r="BS102" s="1"/>
  <c r="AP102"/>
  <c r="AM102"/>
  <c r="BL102" s="1"/>
  <c r="AZ101"/>
  <c r="BS101" s="1"/>
  <c r="AP101"/>
  <c r="AM101"/>
  <c r="BL101" s="1"/>
  <c r="AZ100"/>
  <c r="BS100" s="1"/>
  <c r="AP100"/>
  <c r="AM100"/>
  <c r="BL100" s="1"/>
  <c r="AZ99"/>
  <c r="BS99" s="1"/>
  <c r="AP99"/>
  <c r="AM99"/>
  <c r="BL99" s="1"/>
  <c r="AZ98"/>
  <c r="BS98" s="1"/>
  <c r="AP98"/>
  <c r="AM98"/>
  <c r="BL98" s="1"/>
  <c r="AZ97"/>
  <c r="BS97" s="1"/>
  <c r="AP97"/>
  <c r="AM97"/>
  <c r="BL97" s="1"/>
  <c r="AZ96"/>
  <c r="BS96" s="1"/>
  <c r="AP96"/>
  <c r="AM96"/>
  <c r="BL96" s="1"/>
  <c r="AZ95"/>
  <c r="BS95" s="1"/>
  <c r="AP95"/>
  <c r="AM95"/>
  <c r="BL95" s="1"/>
  <c r="AZ94"/>
  <c r="BS94" s="1"/>
  <c r="AP94"/>
  <c r="AM94"/>
  <c r="BL94" s="1"/>
  <c r="BM93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BM110" s="1"/>
  <c r="BM111" s="1"/>
  <c r="BM112" s="1"/>
  <c r="BM113" s="1"/>
  <c r="AZ93"/>
  <c r="BS93" s="1"/>
  <c r="AU93"/>
  <c r="AP93"/>
  <c r="AM93"/>
  <c r="BL93" s="1"/>
  <c r="BU91"/>
  <c r="BK91"/>
  <c r="AW91"/>
  <c r="AO91"/>
  <c r="BN90"/>
  <c r="AR90"/>
  <c r="BN89"/>
  <c r="AR89"/>
  <c r="BM85"/>
  <c r="AZ85"/>
  <c r="BS85" s="1"/>
  <c r="AU85"/>
  <c r="AP85"/>
  <c r="AM85"/>
  <c r="BL85" s="1"/>
  <c r="BM84"/>
  <c r="AZ84"/>
  <c r="BS84" s="1"/>
  <c r="AU84"/>
  <c r="AP84"/>
  <c r="AM84"/>
  <c r="BL84" s="1"/>
  <c r="BM83"/>
  <c r="AZ83"/>
  <c r="BS83" s="1"/>
  <c r="AU83"/>
  <c r="AP83"/>
  <c r="AM83"/>
  <c r="BL83" s="1"/>
  <c r="BM82"/>
  <c r="AZ82"/>
  <c r="BS82" s="1"/>
  <c r="AU82"/>
  <c r="AP82"/>
  <c r="AM82"/>
  <c r="BL82" s="1"/>
  <c r="BM81"/>
  <c r="AZ81"/>
  <c r="BS81" s="1"/>
  <c r="AU81"/>
  <c r="AP81"/>
  <c r="AM81"/>
  <c r="BL81" s="1"/>
  <c r="BM80"/>
  <c r="AZ80"/>
  <c r="BS80" s="1"/>
  <c r="AU80"/>
  <c r="AP80"/>
  <c r="AM80"/>
  <c r="BL80" s="1"/>
  <c r="BM79"/>
  <c r="AZ79"/>
  <c r="BS79" s="1"/>
  <c r="AU79"/>
  <c r="AP79"/>
  <c r="AM79"/>
  <c r="BL79" s="1"/>
  <c r="BM78"/>
  <c r="AZ78"/>
  <c r="BS78" s="1"/>
  <c r="AU78"/>
  <c r="AP78"/>
  <c r="AM78"/>
  <c r="BL78" s="1"/>
  <c r="BM77"/>
  <c r="AZ77"/>
  <c r="BS77" s="1"/>
  <c r="AU77"/>
  <c r="AP77"/>
  <c r="AM77"/>
  <c r="BL77" s="1"/>
  <c r="BM76"/>
  <c r="AZ76"/>
  <c r="BS76" s="1"/>
  <c r="AU76"/>
  <c r="AP76"/>
  <c r="AM76"/>
  <c r="BL76" s="1"/>
  <c r="BM75"/>
  <c r="AZ75"/>
  <c r="BS75" s="1"/>
  <c r="AU75"/>
  <c r="AP75"/>
  <c r="AM75"/>
  <c r="BL75" s="1"/>
  <c r="BM74"/>
  <c r="AZ74"/>
  <c r="AU74"/>
  <c r="AP74"/>
  <c r="AM74"/>
  <c r="BL74" s="1"/>
  <c r="BM73"/>
  <c r="AZ73"/>
  <c r="AU73"/>
  <c r="AP73"/>
  <c r="AM73"/>
  <c r="BL73" s="1"/>
  <c r="AZ72"/>
  <c r="AU72"/>
  <c r="AM72"/>
  <c r="BL72" s="1"/>
  <c r="AZ71"/>
  <c r="AU71" s="1"/>
  <c r="AP71"/>
  <c r="AM71"/>
  <c r="BL71" s="1"/>
  <c r="AZ70"/>
  <c r="AU70" s="1"/>
  <c r="AM70"/>
  <c r="BL70" s="1"/>
  <c r="AZ69"/>
  <c r="AU69"/>
  <c r="AM69"/>
  <c r="BL69" s="1"/>
  <c r="AZ68"/>
  <c r="AU68"/>
  <c r="AM68"/>
  <c r="BL68" s="1"/>
  <c r="AZ67"/>
  <c r="AU67" s="1"/>
  <c r="AM67"/>
  <c r="BL67" s="1"/>
  <c r="AZ66"/>
  <c r="AU66"/>
  <c r="AM66"/>
  <c r="BL66" s="1"/>
  <c r="AZ65"/>
  <c r="AU65" s="1"/>
  <c r="AP65"/>
  <c r="AM65"/>
  <c r="BL65" s="1"/>
  <c r="BU63"/>
  <c r="BK63"/>
  <c r="AW63"/>
  <c r="AO63"/>
  <c r="BN62"/>
  <c r="AR62"/>
  <c r="BN61"/>
  <c r="AR61"/>
  <c r="W23"/>
  <c r="V23"/>
  <c r="U23"/>
  <c r="N23"/>
  <c r="AK17"/>
  <c r="AJ17"/>
  <c r="AI17"/>
  <c r="AH17"/>
  <c r="AG17"/>
  <c r="AE17"/>
  <c r="AD17"/>
  <c r="AC17"/>
  <c r="AB17"/>
  <c r="AK16"/>
  <c r="AJ16"/>
  <c r="AI16"/>
  <c r="AH16"/>
  <c r="AG16"/>
  <c r="AE16"/>
  <c r="AD16"/>
  <c r="AC16"/>
  <c r="AB16"/>
  <c r="AK15"/>
  <c r="AJ15"/>
  <c r="AI15"/>
  <c r="AH15"/>
  <c r="AG15"/>
  <c r="AF15"/>
  <c r="AE15"/>
  <c r="AD15"/>
  <c r="AC15"/>
  <c r="AB15"/>
  <c r="AK14"/>
  <c r="AJ14"/>
  <c r="AI14"/>
  <c r="AH14"/>
  <c r="AG14"/>
  <c r="AF14"/>
  <c r="AE14"/>
  <c r="AD14"/>
  <c r="AC14"/>
  <c r="AB14"/>
  <c r="AK13"/>
  <c r="AI13"/>
  <c r="AH13"/>
  <c r="AG13"/>
  <c r="AE13"/>
  <c r="AD13"/>
  <c r="AC13"/>
  <c r="AB13"/>
  <c r="AJ13"/>
  <c r="AK12"/>
  <c r="AK19" s="1"/>
  <c r="J44" s="1"/>
  <c r="N44" s="1"/>
  <c r="AJ12"/>
  <c r="AI12"/>
  <c r="AH12"/>
  <c r="AG12"/>
  <c r="AF12"/>
  <c r="AE12"/>
  <c r="AD12"/>
  <c r="AC12"/>
  <c r="AB12"/>
  <c r="I5"/>
  <c r="K15" i="35"/>
  <c r="K14"/>
  <c r="AF14" s="1"/>
  <c r="P12"/>
  <c r="BS113"/>
  <c r="AZ113"/>
  <c r="AU113"/>
  <c r="AM113"/>
  <c r="BS112"/>
  <c r="AZ112"/>
  <c r="AU112"/>
  <c r="AM112"/>
  <c r="BS111"/>
  <c r="AZ111"/>
  <c r="AU111"/>
  <c r="AM111"/>
  <c r="BS110"/>
  <c r="AZ110"/>
  <c r="AU110"/>
  <c r="AM110"/>
  <c r="BS109"/>
  <c r="AZ109"/>
  <c r="AU109"/>
  <c r="AM109"/>
  <c r="BS108"/>
  <c r="AZ108"/>
  <c r="AU108"/>
  <c r="AM108"/>
  <c r="BS107"/>
  <c r="AZ107"/>
  <c r="AU107"/>
  <c r="AM107"/>
  <c r="BS106"/>
  <c r="AZ106"/>
  <c r="AU106"/>
  <c r="AM106"/>
  <c r="BS105"/>
  <c r="AZ105"/>
  <c r="AU105"/>
  <c r="AM105"/>
  <c r="BS104"/>
  <c r="AZ104"/>
  <c r="AU104"/>
  <c r="AM104"/>
  <c r="BS103"/>
  <c r="AZ103"/>
  <c r="AU103"/>
  <c r="AM103"/>
  <c r="BS102"/>
  <c r="AZ102"/>
  <c r="AU102"/>
  <c r="AM102"/>
  <c r="BS101"/>
  <c r="AZ101"/>
  <c r="AU101"/>
  <c r="AM101"/>
  <c r="BS100"/>
  <c r="AZ100"/>
  <c r="AU100"/>
  <c r="AM100"/>
  <c r="BS99"/>
  <c r="AZ99"/>
  <c r="AU99"/>
  <c r="AM99"/>
  <c r="BS98"/>
  <c r="AZ98"/>
  <c r="AU98"/>
  <c r="AM98"/>
  <c r="AZ97"/>
  <c r="BS97" s="1"/>
  <c r="AM97"/>
  <c r="AZ96"/>
  <c r="BS96" s="1"/>
  <c r="AM96"/>
  <c r="AZ95"/>
  <c r="BS95" s="1"/>
  <c r="AM95"/>
  <c r="AZ94"/>
  <c r="BS94" s="1"/>
  <c r="AM94"/>
  <c r="BM94" s="1"/>
  <c r="BS93"/>
  <c r="AZ93"/>
  <c r="BT93" s="1"/>
  <c r="AV93"/>
  <c r="AU93"/>
  <c r="AM93"/>
  <c r="BM93" s="1"/>
  <c r="BU91"/>
  <c r="BK91"/>
  <c r="AW91"/>
  <c r="AO91"/>
  <c r="BN90"/>
  <c r="AR90"/>
  <c r="BN89"/>
  <c r="AR89"/>
  <c r="BS85"/>
  <c r="AZ85"/>
  <c r="BT85" s="1"/>
  <c r="AV85"/>
  <c r="AU85"/>
  <c r="AM85"/>
  <c r="BM85" s="1"/>
  <c r="BS84"/>
  <c r="AZ84"/>
  <c r="BT84" s="1"/>
  <c r="AV84"/>
  <c r="AU84"/>
  <c r="AM84"/>
  <c r="BM84" s="1"/>
  <c r="BS83"/>
  <c r="AZ83"/>
  <c r="BT83" s="1"/>
  <c r="AV83"/>
  <c r="AU83"/>
  <c r="AM83"/>
  <c r="BM83" s="1"/>
  <c r="BS82"/>
  <c r="AZ82"/>
  <c r="BT82" s="1"/>
  <c r="AV82"/>
  <c r="AU82"/>
  <c r="AM82"/>
  <c r="BM82" s="1"/>
  <c r="BS81"/>
  <c r="AZ81"/>
  <c r="BT81" s="1"/>
  <c r="AV81"/>
  <c r="AU81"/>
  <c r="AM81"/>
  <c r="BM81" s="1"/>
  <c r="BS80"/>
  <c r="AZ80"/>
  <c r="BT80" s="1"/>
  <c r="AV80"/>
  <c r="AU80"/>
  <c r="AM80"/>
  <c r="BM80" s="1"/>
  <c r="BS79"/>
  <c r="AZ79"/>
  <c r="BT79" s="1"/>
  <c r="AV79"/>
  <c r="AU79"/>
  <c r="AM79"/>
  <c r="BM79" s="1"/>
  <c r="BS78"/>
  <c r="AZ78"/>
  <c r="BT78" s="1"/>
  <c r="AV78"/>
  <c r="AU78"/>
  <c r="AM78"/>
  <c r="BM78" s="1"/>
  <c r="BS77"/>
  <c r="AZ77"/>
  <c r="BT77" s="1"/>
  <c r="AV77"/>
  <c r="AU77"/>
  <c r="AM77"/>
  <c r="BM77" s="1"/>
  <c r="BS76"/>
  <c r="AZ76"/>
  <c r="BT76" s="1"/>
  <c r="AV76"/>
  <c r="AU76"/>
  <c r="AM76"/>
  <c r="BM76" s="1"/>
  <c r="BS75"/>
  <c r="AZ75"/>
  <c r="BT75" s="1"/>
  <c r="AV75"/>
  <c r="AU75"/>
  <c r="AM75"/>
  <c r="BM75" s="1"/>
  <c r="BS74"/>
  <c r="AZ74"/>
  <c r="BT74" s="1"/>
  <c r="AV74"/>
  <c r="AU74"/>
  <c r="AM74"/>
  <c r="BM74" s="1"/>
  <c r="BS73"/>
  <c r="AZ73"/>
  <c r="BT73" s="1"/>
  <c r="AV73"/>
  <c r="AU73"/>
  <c r="AM73"/>
  <c r="BM73" s="1"/>
  <c r="BS72"/>
  <c r="AZ72"/>
  <c r="BT72" s="1"/>
  <c r="AV72"/>
  <c r="AU72"/>
  <c r="AM72"/>
  <c r="BM72" s="1"/>
  <c r="AZ71"/>
  <c r="BT71" s="1"/>
  <c r="AU71"/>
  <c r="AM71"/>
  <c r="BM71" s="1"/>
  <c r="AZ70"/>
  <c r="BS70" s="1"/>
  <c r="AQ70"/>
  <c r="AM70"/>
  <c r="AZ69"/>
  <c r="BS69" s="1"/>
  <c r="AM69"/>
  <c r="AZ68"/>
  <c r="AU68" s="1"/>
  <c r="AM68"/>
  <c r="BL68" s="1"/>
  <c r="AZ67"/>
  <c r="BT67" s="1"/>
  <c r="AM67"/>
  <c r="BL66"/>
  <c r="AZ66"/>
  <c r="BS66" s="1"/>
  <c r="AV66"/>
  <c r="AU66"/>
  <c r="AM66"/>
  <c r="AZ65"/>
  <c r="BT65" s="1"/>
  <c r="AU65"/>
  <c r="AM65"/>
  <c r="BU63"/>
  <c r="BK63"/>
  <c r="AW63"/>
  <c r="AO63"/>
  <c r="BN62"/>
  <c r="AR62"/>
  <c r="BN61"/>
  <c r="AR61"/>
  <c r="W23"/>
  <c r="V23"/>
  <c r="U23"/>
  <c r="N23"/>
  <c r="AK17"/>
  <c r="AJ17"/>
  <c r="AI17"/>
  <c r="AH17"/>
  <c r="AG17"/>
  <c r="AF17"/>
  <c r="AE17"/>
  <c r="AD17"/>
  <c r="AC17"/>
  <c r="AB17"/>
  <c r="N17"/>
  <c r="AK16"/>
  <c r="AJ16"/>
  <c r="AI16"/>
  <c r="AH16"/>
  <c r="AG16"/>
  <c r="AF16"/>
  <c r="AE16"/>
  <c r="AD16"/>
  <c r="AC16"/>
  <c r="AB16"/>
  <c r="M16"/>
  <c r="AK15"/>
  <c r="AJ15"/>
  <c r="AI15"/>
  <c r="AH15"/>
  <c r="AG15"/>
  <c r="AF15"/>
  <c r="AE15"/>
  <c r="AD15"/>
  <c r="AC15"/>
  <c r="AB15"/>
  <c r="N15"/>
  <c r="AK14"/>
  <c r="AJ14"/>
  <c r="AI14"/>
  <c r="AH14"/>
  <c r="AG14"/>
  <c r="AE14"/>
  <c r="AC14"/>
  <c r="AB14"/>
  <c r="AK13"/>
  <c r="AI13"/>
  <c r="AH13"/>
  <c r="AG13"/>
  <c r="AF13"/>
  <c r="AE13"/>
  <c r="AD13"/>
  <c r="AC13"/>
  <c r="AB13"/>
  <c r="AK12"/>
  <c r="AI12"/>
  <c r="AH12"/>
  <c r="AG12"/>
  <c r="AF12"/>
  <c r="AE12"/>
  <c r="AD12"/>
  <c r="AC12"/>
  <c r="AB12"/>
  <c r="I5"/>
  <c r="P15" i="23"/>
  <c r="P17" i="34"/>
  <c r="P16"/>
  <c r="K17"/>
  <c r="K16"/>
  <c r="K15"/>
  <c r="K14"/>
  <c r="BS113"/>
  <c r="AZ113"/>
  <c r="AU113"/>
  <c r="AM113"/>
  <c r="BL113" s="1"/>
  <c r="BS112"/>
  <c r="AZ112"/>
  <c r="AU112"/>
  <c r="AM112"/>
  <c r="BL112" s="1"/>
  <c r="BS111"/>
  <c r="AZ111"/>
  <c r="AU111"/>
  <c r="AM111"/>
  <c r="BL111" s="1"/>
  <c r="BS110"/>
  <c r="AZ110"/>
  <c r="AU110"/>
  <c r="AM110"/>
  <c r="BL110" s="1"/>
  <c r="AZ109"/>
  <c r="AU109"/>
  <c r="AP109"/>
  <c r="AM109"/>
  <c r="BL109" s="1"/>
  <c r="AZ108"/>
  <c r="BS108" s="1"/>
  <c r="AU108"/>
  <c r="AP108"/>
  <c r="AM108"/>
  <c r="BL108" s="1"/>
  <c r="AZ107"/>
  <c r="BS107" s="1"/>
  <c r="AU107"/>
  <c r="AP107"/>
  <c r="AM107"/>
  <c r="BL107" s="1"/>
  <c r="AZ106"/>
  <c r="BS106" s="1"/>
  <c r="AU106"/>
  <c r="AP106"/>
  <c r="AM106"/>
  <c r="BL106" s="1"/>
  <c r="AZ105"/>
  <c r="BS105" s="1"/>
  <c r="AU105"/>
  <c r="AP105"/>
  <c r="AM105"/>
  <c r="BL105" s="1"/>
  <c r="AZ104"/>
  <c r="BS104" s="1"/>
  <c r="AU104"/>
  <c r="AP104"/>
  <c r="AM104"/>
  <c r="BL104" s="1"/>
  <c r="AZ103"/>
  <c r="BS103" s="1"/>
  <c r="AU103"/>
  <c r="AP103"/>
  <c r="AM103"/>
  <c r="BL103" s="1"/>
  <c r="AZ102"/>
  <c r="BS102" s="1"/>
  <c r="AU102"/>
  <c r="AP102"/>
  <c r="AM102"/>
  <c r="BL102" s="1"/>
  <c r="AZ101"/>
  <c r="BS101" s="1"/>
  <c r="AU101"/>
  <c r="AP101"/>
  <c r="AM101"/>
  <c r="BL101" s="1"/>
  <c r="AZ100"/>
  <c r="BS100" s="1"/>
  <c r="AP100"/>
  <c r="AM100"/>
  <c r="BL100" s="1"/>
  <c r="AZ99"/>
  <c r="BS99" s="1"/>
  <c r="AP99"/>
  <c r="AM99"/>
  <c r="BL99" s="1"/>
  <c r="AZ98"/>
  <c r="BS98" s="1"/>
  <c r="AP98"/>
  <c r="AM98"/>
  <c r="BL98" s="1"/>
  <c r="AZ97"/>
  <c r="BS97" s="1"/>
  <c r="AP97"/>
  <c r="AM97"/>
  <c r="BL97" s="1"/>
  <c r="AZ96"/>
  <c r="BS96" s="1"/>
  <c r="AU96"/>
  <c r="AP96"/>
  <c r="AM96"/>
  <c r="BL96" s="1"/>
  <c r="AZ95"/>
  <c r="BS95" s="1"/>
  <c r="AU95"/>
  <c r="AP95"/>
  <c r="AM95"/>
  <c r="BL95" s="1"/>
  <c r="AZ94"/>
  <c r="BS94" s="1"/>
  <c r="AU94"/>
  <c r="AP94"/>
  <c r="AM94"/>
  <c r="BL94" s="1"/>
  <c r="BM93"/>
  <c r="BM94" s="1"/>
  <c r="BM95" s="1"/>
  <c r="BM96" s="1"/>
  <c r="BM97" s="1"/>
  <c r="BM98" s="1"/>
  <c r="BM99" s="1"/>
  <c r="BM100" s="1"/>
  <c r="BM101" s="1"/>
  <c r="BM102" s="1"/>
  <c r="BM103" s="1"/>
  <c r="AZ93"/>
  <c r="BS93" s="1"/>
  <c r="AU93"/>
  <c r="AP93"/>
  <c r="AM93"/>
  <c r="BL93" s="1"/>
  <c r="BU91"/>
  <c r="BK91"/>
  <c r="AW91"/>
  <c r="AO91"/>
  <c r="BN90"/>
  <c r="AR90"/>
  <c r="BN89"/>
  <c r="AR89"/>
  <c r="BM85"/>
  <c r="AZ85"/>
  <c r="BS85" s="1"/>
  <c r="AU85"/>
  <c r="AP85"/>
  <c r="AM85"/>
  <c r="BL85" s="1"/>
  <c r="BM84"/>
  <c r="AZ84"/>
  <c r="BS84" s="1"/>
  <c r="AU84"/>
  <c r="AP84"/>
  <c r="AM84"/>
  <c r="BL84" s="1"/>
  <c r="BM83"/>
  <c r="AZ83"/>
  <c r="BS83" s="1"/>
  <c r="AU83"/>
  <c r="AP83"/>
  <c r="AM83"/>
  <c r="BL83" s="1"/>
  <c r="BM82"/>
  <c r="AZ82"/>
  <c r="BS82" s="1"/>
  <c r="AU82"/>
  <c r="AP82"/>
  <c r="AM82"/>
  <c r="BL82" s="1"/>
  <c r="BM81"/>
  <c r="AZ81"/>
  <c r="BS81" s="1"/>
  <c r="AU81"/>
  <c r="AP81"/>
  <c r="AM81"/>
  <c r="BL81" s="1"/>
  <c r="BM80"/>
  <c r="AZ80"/>
  <c r="BS80" s="1"/>
  <c r="AU80"/>
  <c r="AP80"/>
  <c r="AM80"/>
  <c r="BL80" s="1"/>
  <c r="BM79"/>
  <c r="AZ79"/>
  <c r="BS79" s="1"/>
  <c r="AU79"/>
  <c r="AP79"/>
  <c r="AM79"/>
  <c r="BL79" s="1"/>
  <c r="BM78"/>
  <c r="AZ78"/>
  <c r="BS78" s="1"/>
  <c r="AU78"/>
  <c r="AP78"/>
  <c r="AM78"/>
  <c r="BL78" s="1"/>
  <c r="BM77"/>
  <c r="AZ77"/>
  <c r="BS77" s="1"/>
  <c r="AU77"/>
  <c r="AP77"/>
  <c r="AM77"/>
  <c r="BL77" s="1"/>
  <c r="BM76"/>
  <c r="AZ76"/>
  <c r="BS76" s="1"/>
  <c r="AU76"/>
  <c r="AP76"/>
  <c r="AM76"/>
  <c r="BL76" s="1"/>
  <c r="BM75"/>
  <c r="AZ75"/>
  <c r="BS75" s="1"/>
  <c r="AU75"/>
  <c r="AP75"/>
  <c r="AM75"/>
  <c r="BL75" s="1"/>
  <c r="BM74"/>
  <c r="AZ74"/>
  <c r="BS74" s="1"/>
  <c r="AU74"/>
  <c r="AP74"/>
  <c r="AM74"/>
  <c r="BL74" s="1"/>
  <c r="BM73"/>
  <c r="AZ73"/>
  <c r="BS73" s="1"/>
  <c r="AU73"/>
  <c r="AP73"/>
  <c r="AM73"/>
  <c r="BL73" s="1"/>
  <c r="BM72"/>
  <c r="AZ72"/>
  <c r="BS72" s="1"/>
  <c r="AU72"/>
  <c r="AP72"/>
  <c r="AM72"/>
  <c r="BL72" s="1"/>
  <c r="BM71"/>
  <c r="AZ71"/>
  <c r="BS71" s="1"/>
  <c r="AU71"/>
  <c r="AP71"/>
  <c r="AM71"/>
  <c r="BL71" s="1"/>
  <c r="AZ70"/>
  <c r="BS70" s="1"/>
  <c r="AU70"/>
  <c r="AP70"/>
  <c r="AM70"/>
  <c r="BL70" s="1"/>
  <c r="AZ69"/>
  <c r="BS69" s="1"/>
  <c r="AU69"/>
  <c r="AM69"/>
  <c r="BL69" s="1"/>
  <c r="AZ68"/>
  <c r="BS68" s="1"/>
  <c r="AU68"/>
  <c r="AM68"/>
  <c r="BL68" s="1"/>
  <c r="AZ67"/>
  <c r="BS67" s="1"/>
  <c r="AU67"/>
  <c r="AM67"/>
  <c r="BL67" s="1"/>
  <c r="AZ66"/>
  <c r="BS66" s="1"/>
  <c r="AU66"/>
  <c r="AP66"/>
  <c r="AM66"/>
  <c r="BL66" s="1"/>
  <c r="BM65"/>
  <c r="BM66" s="1"/>
  <c r="AZ65"/>
  <c r="BS65" s="1"/>
  <c r="AU65"/>
  <c r="AP65"/>
  <c r="AM65"/>
  <c r="BL65" s="1"/>
  <c r="BU63"/>
  <c r="BK63"/>
  <c r="AW63"/>
  <c r="AO63"/>
  <c r="BN62"/>
  <c r="AR62"/>
  <c r="BN61"/>
  <c r="AR61"/>
  <c r="W23"/>
  <c r="V23"/>
  <c r="U23"/>
  <c r="N23"/>
  <c r="AK17"/>
  <c r="AJ17"/>
  <c r="AI17"/>
  <c r="AH17"/>
  <c r="AG17"/>
  <c r="AE17"/>
  <c r="AD17"/>
  <c r="AC17"/>
  <c r="AB17"/>
  <c r="AF17"/>
  <c r="AK16"/>
  <c r="AJ16"/>
  <c r="AI16"/>
  <c r="AH16"/>
  <c r="AG16"/>
  <c r="AF16"/>
  <c r="AE16"/>
  <c r="AD16"/>
  <c r="AC16"/>
  <c r="AB16"/>
  <c r="M16"/>
  <c r="AK15"/>
  <c r="AJ15"/>
  <c r="AI15"/>
  <c r="AH15"/>
  <c r="AG15"/>
  <c r="AE15"/>
  <c r="AD15"/>
  <c r="AC15"/>
  <c r="AB15"/>
  <c r="AF15"/>
  <c r="AK14"/>
  <c r="AJ14"/>
  <c r="AI14"/>
  <c r="AH14"/>
  <c r="AG14"/>
  <c r="AE14"/>
  <c r="AD14"/>
  <c r="AC14"/>
  <c r="AB14"/>
  <c r="M14"/>
  <c r="AK13"/>
  <c r="AI13"/>
  <c r="AH13"/>
  <c r="AG13"/>
  <c r="AF13"/>
  <c r="AE13"/>
  <c r="AD13"/>
  <c r="AC13"/>
  <c r="AB13"/>
  <c r="P13"/>
  <c r="AJ13" s="1"/>
  <c r="N13"/>
  <c r="AK12"/>
  <c r="AK19" s="1"/>
  <c r="J44" s="1"/>
  <c r="AI12"/>
  <c r="AH12"/>
  <c r="AG12"/>
  <c r="AF12"/>
  <c r="AE12"/>
  <c r="AD12"/>
  <c r="AC12"/>
  <c r="AB12"/>
  <c r="P12"/>
  <c r="AJ12" s="1"/>
  <c r="M12"/>
  <c r="M19" s="1"/>
  <c r="I5"/>
  <c r="K17" i="23"/>
  <c r="N17" s="1"/>
  <c r="K16"/>
  <c r="K15"/>
  <c r="K14"/>
  <c r="P17"/>
  <c r="P16"/>
  <c r="AF16" s="1"/>
  <c r="P13"/>
  <c r="AJ13" s="1"/>
  <c r="P12"/>
  <c r="AJ12" s="1"/>
  <c r="AK13"/>
  <c r="AI13"/>
  <c r="AH13"/>
  <c r="AG13"/>
  <c r="AE13"/>
  <c r="AD13"/>
  <c r="AC13"/>
  <c r="AB13"/>
  <c r="AF13"/>
  <c r="AK12"/>
  <c r="AI12"/>
  <c r="AH12"/>
  <c r="AG12"/>
  <c r="AE12"/>
  <c r="AD12"/>
  <c r="AC12"/>
  <c r="AB12"/>
  <c r="AF12"/>
  <c r="AK17"/>
  <c r="AJ17"/>
  <c r="AI17"/>
  <c r="AH17"/>
  <c r="AG17"/>
  <c r="AE17"/>
  <c r="AD17"/>
  <c r="AC17"/>
  <c r="AB17"/>
  <c r="AK16"/>
  <c r="AI16"/>
  <c r="AH16"/>
  <c r="AG16"/>
  <c r="AE16"/>
  <c r="AD16"/>
  <c r="AC16"/>
  <c r="AB16"/>
  <c r="AJ16"/>
  <c r="K12" i="11"/>
  <c r="K13"/>
  <c r="K20" i="7"/>
  <c r="K19"/>
  <c r="K16"/>
  <c r="K15"/>
  <c r="I26" i="2"/>
  <c r="J26" s="1"/>
  <c r="D26"/>
  <c r="C26"/>
  <c r="I25"/>
  <c r="J25" s="1"/>
  <c r="D25"/>
  <c r="I24"/>
  <c r="J24" s="1"/>
  <c r="E24"/>
  <c r="I23"/>
  <c r="J23" s="1"/>
  <c r="D23"/>
  <c r="E23"/>
  <c r="I19"/>
  <c r="J19" s="1"/>
  <c r="D19"/>
  <c r="C19"/>
  <c r="I18"/>
  <c r="J18" s="1"/>
  <c r="D18"/>
  <c r="C18"/>
  <c r="I17"/>
  <c r="J17" s="1"/>
  <c r="E17"/>
  <c r="D17"/>
  <c r="C17"/>
  <c r="E16"/>
  <c r="D16"/>
  <c r="J16"/>
  <c r="I16"/>
  <c r="E6"/>
  <c r="J10"/>
  <c r="J9"/>
  <c r="J8"/>
  <c r="J7"/>
  <c r="J6"/>
  <c r="E10"/>
  <c r="E9"/>
  <c r="E8"/>
  <c r="E7"/>
  <c r="I10"/>
  <c r="I9"/>
  <c r="I8"/>
  <c r="I7"/>
  <c r="I6"/>
  <c r="D10"/>
  <c r="D9"/>
  <c r="D8"/>
  <c r="D7"/>
  <c r="D6"/>
  <c r="C10"/>
  <c r="C9"/>
  <c r="C8"/>
  <c r="C7"/>
  <c r="K14" i="10"/>
  <c r="AU98" i="36" l="1"/>
  <c r="AU99"/>
  <c r="AU100"/>
  <c r="AU101"/>
  <c r="AU102"/>
  <c r="AU103"/>
  <c r="AU104"/>
  <c r="AU105"/>
  <c r="AU106"/>
  <c r="AU107"/>
  <c r="AU108"/>
  <c r="AU109"/>
  <c r="AU94"/>
  <c r="AU95"/>
  <c r="AU96"/>
  <c r="AU97"/>
  <c r="BM72"/>
  <c r="AB19"/>
  <c r="J31" s="1"/>
  <c r="N31" s="1"/>
  <c r="AD19"/>
  <c r="J34" s="1"/>
  <c r="N34" s="1"/>
  <c r="AH19"/>
  <c r="J41" s="1"/>
  <c r="N41" s="1"/>
  <c r="AJ19"/>
  <c r="J43" s="1"/>
  <c r="N43" s="1"/>
  <c r="AP70"/>
  <c r="BM71"/>
  <c r="AP72"/>
  <c r="AP67"/>
  <c r="AP69"/>
  <c r="BM70"/>
  <c r="BM69"/>
  <c r="BM65"/>
  <c r="AP66"/>
  <c r="BM67"/>
  <c r="AP68"/>
  <c r="G44"/>
  <c r="BM66"/>
  <c r="BM68"/>
  <c r="G31"/>
  <c r="G34"/>
  <c r="G41"/>
  <c r="G43"/>
  <c r="AF13"/>
  <c r="AF16"/>
  <c r="AF17"/>
  <c r="BS65"/>
  <c r="AV65"/>
  <c r="BS66"/>
  <c r="AV66"/>
  <c r="BS67"/>
  <c r="AV67"/>
  <c r="BS68"/>
  <c r="AV68"/>
  <c r="BS69"/>
  <c r="AV69"/>
  <c r="BS70"/>
  <c r="AV70"/>
  <c r="BS71"/>
  <c r="AV71"/>
  <c r="BS72"/>
  <c r="AV72"/>
  <c r="BS73"/>
  <c r="AV73"/>
  <c r="BS74"/>
  <c r="AV74"/>
  <c r="BT74"/>
  <c r="M19"/>
  <c r="AC19"/>
  <c r="J33" s="1"/>
  <c r="AE19"/>
  <c r="J35" s="1"/>
  <c r="AG19"/>
  <c r="J40" s="1"/>
  <c r="AI19"/>
  <c r="J42" s="1"/>
  <c r="BT65"/>
  <c r="BT66" s="1"/>
  <c r="BT67"/>
  <c r="BT68" s="1"/>
  <c r="BT69" s="1"/>
  <c r="BT70" s="1"/>
  <c r="BT71"/>
  <c r="BT72"/>
  <c r="BT73"/>
  <c r="BT75"/>
  <c r="BT76"/>
  <c r="BT77"/>
  <c r="BT78"/>
  <c r="BT79"/>
  <c r="BT80"/>
  <c r="BT81"/>
  <c r="BT82"/>
  <c r="BT83"/>
  <c r="BT84"/>
  <c r="BT85"/>
  <c r="BT93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AQ65"/>
  <c r="AQ66" s="1"/>
  <c r="AQ67"/>
  <c r="AQ68"/>
  <c r="AQ69"/>
  <c r="AQ70"/>
  <c r="AQ71"/>
  <c r="AQ72"/>
  <c r="AQ73"/>
  <c r="AQ74"/>
  <c r="AQ75"/>
  <c r="AV75"/>
  <c r="AQ76"/>
  <c r="AV76"/>
  <c r="AQ77"/>
  <c r="AV77"/>
  <c r="AQ78"/>
  <c r="AV78"/>
  <c r="AQ79"/>
  <c r="AV79"/>
  <c r="AQ80"/>
  <c r="AV80"/>
  <c r="AQ81"/>
  <c r="AV81"/>
  <c r="AQ82"/>
  <c r="AV82"/>
  <c r="AQ83"/>
  <c r="AV83"/>
  <c r="AQ84"/>
  <c r="AV84"/>
  <c r="AQ85"/>
  <c r="AV85"/>
  <c r="AQ93"/>
  <c r="AV93"/>
  <c r="AQ94"/>
  <c r="AV94"/>
  <c r="AQ95"/>
  <c r="AV95"/>
  <c r="AQ96"/>
  <c r="AV96"/>
  <c r="AQ97"/>
  <c r="AV97"/>
  <c r="AQ98"/>
  <c r="AV98"/>
  <c r="AQ99"/>
  <c r="AV99"/>
  <c r="AQ100"/>
  <c r="AV100"/>
  <c r="AQ101"/>
  <c r="AV101"/>
  <c r="AQ102"/>
  <c r="AV102"/>
  <c r="AQ103"/>
  <c r="AV103"/>
  <c r="AQ104"/>
  <c r="AV104"/>
  <c r="AQ105"/>
  <c r="AV105"/>
  <c r="AQ106"/>
  <c r="AV106"/>
  <c r="AQ107"/>
  <c r="AV107"/>
  <c r="AQ108"/>
  <c r="AV108"/>
  <c r="AQ109"/>
  <c r="AV109"/>
  <c r="AQ110"/>
  <c r="AV110"/>
  <c r="AQ111"/>
  <c r="AV111"/>
  <c r="AQ112"/>
  <c r="AV112"/>
  <c r="AQ113"/>
  <c r="AV113"/>
  <c r="AV94" i="35"/>
  <c r="AV95" s="1"/>
  <c r="AV96" s="1"/>
  <c r="AV97" s="1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AV113" s="1"/>
  <c r="AU94"/>
  <c r="AU95"/>
  <c r="AU96"/>
  <c r="AU97"/>
  <c r="AU67"/>
  <c r="AU69"/>
  <c r="AV71"/>
  <c r="BS71"/>
  <c r="AV67"/>
  <c r="AV68" s="1"/>
  <c r="AV69" s="1"/>
  <c r="AV70" s="1"/>
  <c r="BS67"/>
  <c r="BT68"/>
  <c r="AU70"/>
  <c r="AB19"/>
  <c r="J31" s="1"/>
  <c r="G31" s="1"/>
  <c r="AF19"/>
  <c r="J38" s="1"/>
  <c r="G38" s="1"/>
  <c r="AH19"/>
  <c r="J41" s="1"/>
  <c r="N41" s="1"/>
  <c r="AK19"/>
  <c r="J44" s="1"/>
  <c r="N44" s="1"/>
  <c r="AC19"/>
  <c r="J33" s="1"/>
  <c r="G33" s="1"/>
  <c r="AE19"/>
  <c r="J35" s="1"/>
  <c r="G35" s="1"/>
  <c r="AI19"/>
  <c r="J42" s="1"/>
  <c r="G42" s="1"/>
  <c r="AV65"/>
  <c r="BS65"/>
  <c r="BS68"/>
  <c r="BT69"/>
  <c r="BT70" s="1"/>
  <c r="AG19"/>
  <c r="J40" s="1"/>
  <c r="N40" s="1"/>
  <c r="N42"/>
  <c r="N31"/>
  <c r="BM65"/>
  <c r="AP65"/>
  <c r="BM67"/>
  <c r="AP67"/>
  <c r="BM69"/>
  <c r="AP69"/>
  <c r="AJ12"/>
  <c r="M12"/>
  <c r="AJ13"/>
  <c r="N13"/>
  <c r="N19" s="1"/>
  <c r="AD14"/>
  <c r="AD19" s="1"/>
  <c r="J34" s="1"/>
  <c r="M14"/>
  <c r="BM66"/>
  <c r="AP66"/>
  <c r="BM68"/>
  <c r="AP68"/>
  <c r="BM70"/>
  <c r="AP70"/>
  <c r="BL70"/>
  <c r="N33"/>
  <c r="G41"/>
  <c r="BT94"/>
  <c r="BM95"/>
  <c r="BT95"/>
  <c r="BM96"/>
  <c r="BT96"/>
  <c r="BM97"/>
  <c r="BT97"/>
  <c r="BM98"/>
  <c r="BT98"/>
  <c r="BM99"/>
  <c r="BT99"/>
  <c r="BM100"/>
  <c r="BT100"/>
  <c r="BM101"/>
  <c r="BT101"/>
  <c r="BM102"/>
  <c r="BT102"/>
  <c r="BM103"/>
  <c r="BT103"/>
  <c r="BM104"/>
  <c r="BT104"/>
  <c r="BM105"/>
  <c r="BT105"/>
  <c r="BM106"/>
  <c r="BT106"/>
  <c r="BM107"/>
  <c r="BT107"/>
  <c r="BM108"/>
  <c r="BT108"/>
  <c r="BM109"/>
  <c r="BT109"/>
  <c r="BM110"/>
  <c r="BT110"/>
  <c r="BM111"/>
  <c r="BT111"/>
  <c r="BM112"/>
  <c r="BT112"/>
  <c r="BM113"/>
  <c r="BT113"/>
  <c r="AQ65"/>
  <c r="AQ66" s="1"/>
  <c r="BL65"/>
  <c r="BT66"/>
  <c r="AQ67"/>
  <c r="AQ68" s="1"/>
  <c r="BL67"/>
  <c r="AQ69"/>
  <c r="BL69"/>
  <c r="AQ71"/>
  <c r="BL71"/>
  <c r="AQ72"/>
  <c r="BL72"/>
  <c r="AQ73"/>
  <c r="BL73"/>
  <c r="AQ74"/>
  <c r="BL74"/>
  <c r="AQ75"/>
  <c r="BL75"/>
  <c r="AQ76"/>
  <c r="BL76"/>
  <c r="AQ77"/>
  <c r="BL77"/>
  <c r="AQ78"/>
  <c r="BL78"/>
  <c r="AQ79"/>
  <c r="BL79"/>
  <c r="AQ80"/>
  <c r="BL80"/>
  <c r="AQ81"/>
  <c r="BL81"/>
  <c r="AQ82"/>
  <c r="BL82"/>
  <c r="AQ83"/>
  <c r="BL83"/>
  <c r="AQ84"/>
  <c r="BL84"/>
  <c r="AQ85"/>
  <c r="BL85"/>
  <c r="AQ93"/>
  <c r="BL93"/>
  <c r="AQ94"/>
  <c r="BL94"/>
  <c r="AQ95"/>
  <c r="BL95"/>
  <c r="AQ96"/>
  <c r="BL96"/>
  <c r="AQ97"/>
  <c r="BL97"/>
  <c r="AQ98"/>
  <c r="BL98"/>
  <c r="AQ99"/>
  <c r="BL99"/>
  <c r="AQ100"/>
  <c r="BL100"/>
  <c r="AQ101"/>
  <c r="BL101"/>
  <c r="AQ102"/>
  <c r="BL102"/>
  <c r="AQ103"/>
  <c r="BL103"/>
  <c r="AQ104"/>
  <c r="BL104"/>
  <c r="AQ105"/>
  <c r="BL105"/>
  <c r="AQ106"/>
  <c r="BL106"/>
  <c r="AQ107"/>
  <c r="BL107"/>
  <c r="AQ108"/>
  <c r="BL108"/>
  <c r="AQ109"/>
  <c r="BL109"/>
  <c r="AQ110"/>
  <c r="BL110"/>
  <c r="AQ111"/>
  <c r="BL111"/>
  <c r="AQ112"/>
  <c r="BL112"/>
  <c r="AQ113"/>
  <c r="BL113"/>
  <c r="AP71"/>
  <c r="AP72"/>
  <c r="AP73"/>
  <c r="AP74"/>
  <c r="AP75"/>
  <c r="AP76"/>
  <c r="AP77"/>
  <c r="AP78"/>
  <c r="AP79"/>
  <c r="AP80"/>
  <c r="AP81"/>
  <c r="AP82"/>
  <c r="AP83"/>
  <c r="AP84"/>
  <c r="AP85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U99" i="34"/>
  <c r="AU100"/>
  <c r="AU97"/>
  <c r="AU98"/>
  <c r="AB19"/>
  <c r="J31" s="1"/>
  <c r="N31" s="1"/>
  <c r="AD19"/>
  <c r="J34" s="1"/>
  <c r="G34" s="1"/>
  <c r="AH19"/>
  <c r="J41" s="1"/>
  <c r="G41" s="1"/>
  <c r="AC19"/>
  <c r="J33" s="1"/>
  <c r="G33" s="1"/>
  <c r="AE19"/>
  <c r="J35" s="1"/>
  <c r="N35" s="1"/>
  <c r="AG19"/>
  <c r="J40" s="1"/>
  <c r="G40" s="1"/>
  <c r="AI19"/>
  <c r="J42" s="1"/>
  <c r="N42" s="1"/>
  <c r="BM67"/>
  <c r="BM68" s="1"/>
  <c r="AP67"/>
  <c r="AP68"/>
  <c r="AP69"/>
  <c r="BM70"/>
  <c r="BM69"/>
  <c r="N33"/>
  <c r="AJ19"/>
  <c r="J43" s="1"/>
  <c r="M22"/>
  <c r="M20"/>
  <c r="N34"/>
  <c r="N44"/>
  <c r="G44"/>
  <c r="AF14"/>
  <c r="AF19" s="1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93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BM104"/>
  <c r="BM105"/>
  <c r="BM106"/>
  <c r="BM107"/>
  <c r="BM108"/>
  <c r="BM109"/>
  <c r="AP110"/>
  <c r="BM110"/>
  <c r="BM111" s="1"/>
  <c r="BM112" s="1"/>
  <c r="BM113" s="1"/>
  <c r="AP111"/>
  <c r="AP112"/>
  <c r="AP113"/>
  <c r="N15"/>
  <c r="N19" s="1"/>
  <c r="N17"/>
  <c r="AQ65"/>
  <c r="AV65"/>
  <c r="AQ66"/>
  <c r="AV66"/>
  <c r="AQ67"/>
  <c r="AV67"/>
  <c r="AQ68"/>
  <c r="AV68"/>
  <c r="AQ69"/>
  <c r="AV69"/>
  <c r="AQ70"/>
  <c r="AV70"/>
  <c r="AQ71"/>
  <c r="AV71"/>
  <c r="AQ72"/>
  <c r="AV72"/>
  <c r="AQ73"/>
  <c r="AV73"/>
  <c r="AQ74"/>
  <c r="AV74"/>
  <c r="AQ75"/>
  <c r="AV75"/>
  <c r="AQ76"/>
  <c r="AV76"/>
  <c r="AQ77"/>
  <c r="AV77"/>
  <c r="AQ78"/>
  <c r="AV78"/>
  <c r="AQ79"/>
  <c r="AV79"/>
  <c r="AQ80"/>
  <c r="AV80"/>
  <c r="AQ81"/>
  <c r="AV81"/>
  <c r="AQ82"/>
  <c r="AV82"/>
  <c r="AQ83"/>
  <c r="AV83"/>
  <c r="AQ84"/>
  <c r="AV84"/>
  <c r="AQ85"/>
  <c r="AV85"/>
  <c r="AQ93"/>
  <c r="AV93"/>
  <c r="AQ94"/>
  <c r="AV94"/>
  <c r="AQ95"/>
  <c r="AV95"/>
  <c r="AQ96"/>
  <c r="AV96"/>
  <c r="AQ97"/>
  <c r="AV97"/>
  <c r="AQ98"/>
  <c r="AV98"/>
  <c r="AQ99"/>
  <c r="AV99"/>
  <c r="AQ100"/>
  <c r="AV100"/>
  <c r="AQ101"/>
  <c r="AV101"/>
  <c r="AQ102"/>
  <c r="AV102"/>
  <c r="AQ103"/>
  <c r="AV103"/>
  <c r="AQ104"/>
  <c r="AV104"/>
  <c r="AQ105"/>
  <c r="AV105"/>
  <c r="AQ106"/>
  <c r="AV106"/>
  <c r="AQ107"/>
  <c r="AV107"/>
  <c r="AQ108"/>
  <c r="AV108"/>
  <c r="AQ109"/>
  <c r="AQ110" s="1"/>
  <c r="AQ111" s="1"/>
  <c r="AQ112" s="1"/>
  <c r="AQ113" s="1"/>
  <c r="AV109"/>
  <c r="AV110" s="1"/>
  <c r="AV111" s="1"/>
  <c r="AV112" s="1"/>
  <c r="AV113" s="1"/>
  <c r="BS109"/>
  <c r="N13" i="23"/>
  <c r="AF17"/>
  <c r="M12"/>
  <c r="M16"/>
  <c r="E26" i="2"/>
  <c r="D24"/>
  <c r="E25"/>
  <c r="E19"/>
  <c r="E18"/>
  <c r="P13" i="14"/>
  <c r="P12"/>
  <c r="K13"/>
  <c r="K12"/>
  <c r="K18" i="10"/>
  <c r="K17"/>
  <c r="P12"/>
  <c r="P13" i="11"/>
  <c r="N13" s="1"/>
  <c r="K12" i="10"/>
  <c r="K13"/>
  <c r="N13" i="26"/>
  <c r="AZ110"/>
  <c r="BS110" s="1"/>
  <c r="AM110"/>
  <c r="BL110" s="1"/>
  <c r="AZ109"/>
  <c r="BS109" s="1"/>
  <c r="AM109"/>
  <c r="BL109" s="1"/>
  <c r="AZ108"/>
  <c r="BS108" s="1"/>
  <c r="AP108"/>
  <c r="AM108"/>
  <c r="BL108" s="1"/>
  <c r="AZ107"/>
  <c r="BS107" s="1"/>
  <c r="AM107"/>
  <c r="BL107" s="1"/>
  <c r="AZ106"/>
  <c r="BS106" s="1"/>
  <c r="AP106"/>
  <c r="AM106"/>
  <c r="BL106" s="1"/>
  <c r="AZ105"/>
  <c r="BS105" s="1"/>
  <c r="AP105"/>
  <c r="AM105"/>
  <c r="BL105" s="1"/>
  <c r="AZ104"/>
  <c r="BS104" s="1"/>
  <c r="AP104"/>
  <c r="AM104"/>
  <c r="BL104" s="1"/>
  <c r="AZ103"/>
  <c r="BS103" s="1"/>
  <c r="AP103"/>
  <c r="AM103"/>
  <c r="BL103" s="1"/>
  <c r="AZ102"/>
  <c r="BS102" s="1"/>
  <c r="AP102"/>
  <c r="AM102"/>
  <c r="BL102" s="1"/>
  <c r="AZ101"/>
  <c r="BS101" s="1"/>
  <c r="AP101"/>
  <c r="AM101"/>
  <c r="BL101" s="1"/>
  <c r="AZ100"/>
  <c r="BS100" s="1"/>
  <c r="AP100"/>
  <c r="AM100"/>
  <c r="BL100" s="1"/>
  <c r="AZ99"/>
  <c r="BS99" s="1"/>
  <c r="AP99"/>
  <c r="AM99"/>
  <c r="BL99" s="1"/>
  <c r="AZ98"/>
  <c r="BS98" s="1"/>
  <c r="AP98"/>
  <c r="AM98"/>
  <c r="BL98" s="1"/>
  <c r="AZ97"/>
  <c r="BS97" s="1"/>
  <c r="AP97"/>
  <c r="AM97"/>
  <c r="BL97" s="1"/>
  <c r="AZ96"/>
  <c r="BS96" s="1"/>
  <c r="AP96"/>
  <c r="AM96"/>
  <c r="BL96" s="1"/>
  <c r="AZ95"/>
  <c r="BS95" s="1"/>
  <c r="AP95"/>
  <c r="AM95"/>
  <c r="BL95" s="1"/>
  <c r="AZ94"/>
  <c r="BS94" s="1"/>
  <c r="AP94"/>
  <c r="AM94"/>
  <c r="BL94" s="1"/>
  <c r="AZ93"/>
  <c r="BS93" s="1"/>
  <c r="AP93"/>
  <c r="AM93"/>
  <c r="BL93" s="1"/>
  <c r="AZ92"/>
  <c r="BS92" s="1"/>
  <c r="AP92"/>
  <c r="AM92"/>
  <c r="BL92" s="1"/>
  <c r="AZ91"/>
  <c r="BS91" s="1"/>
  <c r="AP91"/>
  <c r="AM91"/>
  <c r="BL91" s="1"/>
  <c r="AZ90"/>
  <c r="BS90" s="1"/>
  <c r="AU90"/>
  <c r="AM90"/>
  <c r="BL90" s="1"/>
  <c r="BU88"/>
  <c r="BK88"/>
  <c r="AW88"/>
  <c r="AO88"/>
  <c r="BN87"/>
  <c r="AR87"/>
  <c r="BN86"/>
  <c r="AR86"/>
  <c r="AZ82"/>
  <c r="BS82" s="1"/>
  <c r="AP82"/>
  <c r="AM82"/>
  <c r="BL82" s="1"/>
  <c r="AZ81"/>
  <c r="BS81" s="1"/>
  <c r="AU81"/>
  <c r="AM81"/>
  <c r="BL81" s="1"/>
  <c r="AZ80"/>
  <c r="BS80" s="1"/>
  <c r="AP80"/>
  <c r="AM80"/>
  <c r="BL80" s="1"/>
  <c r="AZ79"/>
  <c r="BS79" s="1"/>
  <c r="AU79"/>
  <c r="AM79"/>
  <c r="BL79" s="1"/>
  <c r="AZ78"/>
  <c r="BS78" s="1"/>
  <c r="AP78"/>
  <c r="AM78"/>
  <c r="BL78" s="1"/>
  <c r="AZ77"/>
  <c r="BS77" s="1"/>
  <c r="AU77"/>
  <c r="AM77"/>
  <c r="BL77" s="1"/>
  <c r="AZ76"/>
  <c r="BS76" s="1"/>
  <c r="AP76"/>
  <c r="AM76"/>
  <c r="BL76" s="1"/>
  <c r="AZ75"/>
  <c r="BS75" s="1"/>
  <c r="AU75"/>
  <c r="AM75"/>
  <c r="BL75" s="1"/>
  <c r="AZ74"/>
  <c r="BS74" s="1"/>
  <c r="AP74"/>
  <c r="AM74"/>
  <c r="BL74" s="1"/>
  <c r="AZ73"/>
  <c r="BS73" s="1"/>
  <c r="AU73"/>
  <c r="AM73"/>
  <c r="BL73" s="1"/>
  <c r="AZ72"/>
  <c r="BS72" s="1"/>
  <c r="AP72"/>
  <c r="AM72"/>
  <c r="BL72" s="1"/>
  <c r="AZ71"/>
  <c r="BS71" s="1"/>
  <c r="AU71"/>
  <c r="AM71"/>
  <c r="BL71" s="1"/>
  <c r="AZ70"/>
  <c r="BS70" s="1"/>
  <c r="AP70"/>
  <c r="AM70"/>
  <c r="BL70" s="1"/>
  <c r="AZ69"/>
  <c r="BS69" s="1"/>
  <c r="AU69"/>
  <c r="AM69"/>
  <c r="BL69" s="1"/>
  <c r="AZ68"/>
  <c r="BS68" s="1"/>
  <c r="AP68"/>
  <c r="AM68"/>
  <c r="BL68" s="1"/>
  <c r="BM67"/>
  <c r="AZ67"/>
  <c r="BS67" s="1"/>
  <c r="AP67"/>
  <c r="AM67"/>
  <c r="BL67" s="1"/>
  <c r="AZ66"/>
  <c r="BS66" s="1"/>
  <c r="AU66"/>
  <c r="AM66"/>
  <c r="BL66" s="1"/>
  <c r="AZ65"/>
  <c r="AU65" s="1"/>
  <c r="AM65"/>
  <c r="BL65" s="1"/>
  <c r="AZ64"/>
  <c r="AU64" s="1"/>
  <c r="AM64"/>
  <c r="BL64" s="1"/>
  <c r="AZ63"/>
  <c r="AU63" s="1"/>
  <c r="AP63"/>
  <c r="AM63"/>
  <c r="BL63" s="1"/>
  <c r="AZ62"/>
  <c r="AU62"/>
  <c r="AM62"/>
  <c r="BL62" s="1"/>
  <c r="BU60"/>
  <c r="BK60"/>
  <c r="AW60"/>
  <c r="AO60"/>
  <c r="BN59"/>
  <c r="AR59"/>
  <c r="BN58"/>
  <c r="AR58"/>
  <c r="W21"/>
  <c r="V21"/>
  <c r="U21"/>
  <c r="N21"/>
  <c r="AK15"/>
  <c r="AJ15"/>
  <c r="AI15"/>
  <c r="AH15"/>
  <c r="AG15"/>
  <c r="AF15"/>
  <c r="AE15"/>
  <c r="AD15"/>
  <c r="AC15"/>
  <c r="AB15"/>
  <c r="N15"/>
  <c r="AK14"/>
  <c r="AJ14"/>
  <c r="AI14"/>
  <c r="AH14"/>
  <c r="AG14"/>
  <c r="AF14"/>
  <c r="AE14"/>
  <c r="AD14"/>
  <c r="AC14"/>
  <c r="AB14"/>
  <c r="M14"/>
  <c r="AK13"/>
  <c r="AJ13"/>
  <c r="AI13"/>
  <c r="AH13"/>
  <c r="AG13"/>
  <c r="AF13"/>
  <c r="AE13"/>
  <c r="AD13"/>
  <c r="AC13"/>
  <c r="AB13"/>
  <c r="AK12"/>
  <c r="AJ12"/>
  <c r="AI12"/>
  <c r="AH12"/>
  <c r="AG12"/>
  <c r="AF12"/>
  <c r="AE12"/>
  <c r="AD12"/>
  <c r="AC12"/>
  <c r="AB12"/>
  <c r="M12"/>
  <c r="M17" s="1"/>
  <c r="M18" s="1"/>
  <c r="AZ110" i="25"/>
  <c r="BS110" s="1"/>
  <c r="AM110"/>
  <c r="AZ109"/>
  <c r="BS109" s="1"/>
  <c r="AM109"/>
  <c r="AZ108"/>
  <c r="BS108" s="1"/>
  <c r="AM108"/>
  <c r="AZ107"/>
  <c r="BS107" s="1"/>
  <c r="AM107"/>
  <c r="BS106"/>
  <c r="AZ106"/>
  <c r="AU106"/>
  <c r="AM106"/>
  <c r="BS105"/>
  <c r="AZ105"/>
  <c r="AU105"/>
  <c r="AM105"/>
  <c r="BS104"/>
  <c r="AZ104"/>
  <c r="AU104"/>
  <c r="AM104"/>
  <c r="BS103"/>
  <c r="AZ103"/>
  <c r="AU103"/>
  <c r="AM103"/>
  <c r="BS102"/>
  <c r="AZ102"/>
  <c r="AU102"/>
  <c r="AM102"/>
  <c r="BS101"/>
  <c r="AZ101"/>
  <c r="AU101"/>
  <c r="AM101"/>
  <c r="BS100"/>
  <c r="AZ100"/>
  <c r="AU100"/>
  <c r="AM100"/>
  <c r="BS99"/>
  <c r="AZ99"/>
  <c r="AU99"/>
  <c r="AM99"/>
  <c r="BS98"/>
  <c r="AZ98"/>
  <c r="AU98"/>
  <c r="AM98"/>
  <c r="BS97"/>
  <c r="AZ97"/>
  <c r="AU97"/>
  <c r="AM97"/>
  <c r="BS96"/>
  <c r="AZ96"/>
  <c r="AU96"/>
  <c r="AM96"/>
  <c r="BS95"/>
  <c r="AZ95"/>
  <c r="AU95"/>
  <c r="AM95"/>
  <c r="BS94"/>
  <c r="AZ94"/>
  <c r="AU94"/>
  <c r="AM94"/>
  <c r="BS93"/>
  <c r="AZ93"/>
  <c r="AU93"/>
  <c r="AM93"/>
  <c r="BS92"/>
  <c r="AZ92"/>
  <c r="AU92"/>
  <c r="AM92"/>
  <c r="BS91"/>
  <c r="AZ91"/>
  <c r="AU91"/>
  <c r="AM91"/>
  <c r="AZ90"/>
  <c r="BT90" s="1"/>
  <c r="AU90"/>
  <c r="AM90"/>
  <c r="BM90" s="1"/>
  <c r="BU88"/>
  <c r="BK88"/>
  <c r="AW88"/>
  <c r="AO88"/>
  <c r="BN87"/>
  <c r="AR87"/>
  <c r="BN86"/>
  <c r="AR86"/>
  <c r="AZ82"/>
  <c r="BT82" s="1"/>
  <c r="AU82"/>
  <c r="AM82"/>
  <c r="BM82" s="1"/>
  <c r="BS81"/>
  <c r="AZ81"/>
  <c r="BT81" s="1"/>
  <c r="AV81"/>
  <c r="AU81"/>
  <c r="AM81"/>
  <c r="BM81" s="1"/>
  <c r="AZ80"/>
  <c r="BT80" s="1"/>
  <c r="AU80"/>
  <c r="AM80"/>
  <c r="BM80" s="1"/>
  <c r="BS79"/>
  <c r="AZ79"/>
  <c r="BT79" s="1"/>
  <c r="AV79"/>
  <c r="AU79"/>
  <c r="AM79"/>
  <c r="BM79" s="1"/>
  <c r="AZ78"/>
  <c r="BT78" s="1"/>
  <c r="AU78"/>
  <c r="AM78"/>
  <c r="BM78" s="1"/>
  <c r="BS77"/>
  <c r="AZ77"/>
  <c r="BT77" s="1"/>
  <c r="AV77"/>
  <c r="AU77"/>
  <c r="AM77"/>
  <c r="BM77" s="1"/>
  <c r="AZ76"/>
  <c r="BT76" s="1"/>
  <c r="AU76"/>
  <c r="AM76"/>
  <c r="BM76" s="1"/>
  <c r="BS75"/>
  <c r="AZ75"/>
  <c r="BT75" s="1"/>
  <c r="AV75"/>
  <c r="AU75"/>
  <c r="AM75"/>
  <c r="BM75" s="1"/>
  <c r="AZ74"/>
  <c r="BT74" s="1"/>
  <c r="AU74"/>
  <c r="AM74"/>
  <c r="BM74" s="1"/>
  <c r="BS73"/>
  <c r="AZ73"/>
  <c r="BT73" s="1"/>
  <c r="AV73"/>
  <c r="AU73"/>
  <c r="AM73"/>
  <c r="BM73" s="1"/>
  <c r="AZ72"/>
  <c r="BT72" s="1"/>
  <c r="AU72"/>
  <c r="AM72"/>
  <c r="BM72" s="1"/>
  <c r="BS71"/>
  <c r="AZ71"/>
  <c r="BT71" s="1"/>
  <c r="AV71"/>
  <c r="AU71"/>
  <c r="AM71"/>
  <c r="BM71" s="1"/>
  <c r="AZ70"/>
  <c r="BT70" s="1"/>
  <c r="AU70"/>
  <c r="AM70"/>
  <c r="BM70" s="1"/>
  <c r="BS69"/>
  <c r="AZ69"/>
  <c r="BT69" s="1"/>
  <c r="AV69"/>
  <c r="AU69"/>
  <c r="AM69"/>
  <c r="BM69" s="1"/>
  <c r="AZ68"/>
  <c r="BT68" s="1"/>
  <c r="AU68"/>
  <c r="AM68"/>
  <c r="BM68" s="1"/>
  <c r="BS67"/>
  <c r="AZ67"/>
  <c r="BT67" s="1"/>
  <c r="AV67"/>
  <c r="AU67"/>
  <c r="AM67"/>
  <c r="BM67" s="1"/>
  <c r="AZ66"/>
  <c r="BT66" s="1"/>
  <c r="AU66"/>
  <c r="AM66"/>
  <c r="BM66" s="1"/>
  <c r="BS65"/>
  <c r="AZ65"/>
  <c r="BT65" s="1"/>
  <c r="AV65"/>
  <c r="AU65"/>
  <c r="AM65"/>
  <c r="BM65" s="1"/>
  <c r="AZ64"/>
  <c r="BT64" s="1"/>
  <c r="AU64"/>
  <c r="AM64"/>
  <c r="AQ64" s="1"/>
  <c r="AZ63"/>
  <c r="BT63" s="1"/>
  <c r="AU63"/>
  <c r="AM63"/>
  <c r="AZ62"/>
  <c r="BT62" s="1"/>
  <c r="AU62"/>
  <c r="AM62"/>
  <c r="BL62" s="1"/>
  <c r="BU60"/>
  <c r="BK60"/>
  <c r="AW60"/>
  <c r="AO60"/>
  <c r="BN59"/>
  <c r="AR59"/>
  <c r="BN58"/>
  <c r="AR58"/>
  <c r="W21"/>
  <c r="V21"/>
  <c r="U21"/>
  <c r="N21"/>
  <c r="AK15"/>
  <c r="AJ15"/>
  <c r="AI15"/>
  <c r="AH15"/>
  <c r="AG15"/>
  <c r="AF15"/>
  <c r="AE15"/>
  <c r="AD15"/>
  <c r="AC15"/>
  <c r="AB15"/>
  <c r="N15"/>
  <c r="AK14"/>
  <c r="AJ14"/>
  <c r="AI14"/>
  <c r="AH14"/>
  <c r="AG14"/>
  <c r="AE14"/>
  <c r="AD14"/>
  <c r="AC14"/>
  <c r="AB14"/>
  <c r="P14"/>
  <c r="AF14" s="1"/>
  <c r="AK13"/>
  <c r="AJ13"/>
  <c r="AI13"/>
  <c r="AH13"/>
  <c r="AG13"/>
  <c r="AF13"/>
  <c r="AE13"/>
  <c r="AD13"/>
  <c r="AC13"/>
  <c r="AB13"/>
  <c r="N13"/>
  <c r="AK12"/>
  <c r="AJ12"/>
  <c r="AI12"/>
  <c r="AH12"/>
  <c r="AG12"/>
  <c r="AF12"/>
  <c r="AE12"/>
  <c r="AD12"/>
  <c r="AC12"/>
  <c r="AB12"/>
  <c r="M12"/>
  <c r="P14" i="24"/>
  <c r="P15"/>
  <c r="AZ110"/>
  <c r="BS110" s="1"/>
  <c r="AM110"/>
  <c r="BL110" s="1"/>
  <c r="AZ109"/>
  <c r="AU109" s="1"/>
  <c r="AM109"/>
  <c r="BL109" s="1"/>
  <c r="AZ108"/>
  <c r="BS108" s="1"/>
  <c r="AM108"/>
  <c r="BL108" s="1"/>
  <c r="AZ107"/>
  <c r="BS107" s="1"/>
  <c r="AU107"/>
  <c r="AM107"/>
  <c r="BL107" s="1"/>
  <c r="AZ106"/>
  <c r="BS106" s="1"/>
  <c r="AM106"/>
  <c r="BL106" s="1"/>
  <c r="AZ105"/>
  <c r="BS105" s="1"/>
  <c r="AU105"/>
  <c r="AM105"/>
  <c r="BL105" s="1"/>
  <c r="AZ104"/>
  <c r="BS104" s="1"/>
  <c r="AM104"/>
  <c r="BL104" s="1"/>
  <c r="AZ103"/>
  <c r="BS103" s="1"/>
  <c r="AU103"/>
  <c r="AM103"/>
  <c r="BL103" s="1"/>
  <c r="AZ102"/>
  <c r="BS102" s="1"/>
  <c r="AM102"/>
  <c r="BL102" s="1"/>
  <c r="AZ101"/>
  <c r="BS101" s="1"/>
  <c r="AU101"/>
  <c r="AM101"/>
  <c r="BL101" s="1"/>
  <c r="AZ100"/>
  <c r="BS100" s="1"/>
  <c r="AM100"/>
  <c r="BL100" s="1"/>
  <c r="AZ99"/>
  <c r="BS99" s="1"/>
  <c r="AU99"/>
  <c r="AM99"/>
  <c r="BL99" s="1"/>
  <c r="AZ98"/>
  <c r="BS98" s="1"/>
  <c r="AM98"/>
  <c r="BL98" s="1"/>
  <c r="AZ97"/>
  <c r="BS97" s="1"/>
  <c r="AU97"/>
  <c r="AM97"/>
  <c r="BL97" s="1"/>
  <c r="AZ96"/>
  <c r="BS96" s="1"/>
  <c r="AM96"/>
  <c r="BL96" s="1"/>
  <c r="AZ95"/>
  <c r="BS95" s="1"/>
  <c r="AU95"/>
  <c r="AM95"/>
  <c r="BL95" s="1"/>
  <c r="AZ94"/>
  <c r="BS94" s="1"/>
  <c r="AM94"/>
  <c r="BL94" s="1"/>
  <c r="AZ93"/>
  <c r="BS93" s="1"/>
  <c r="AU93"/>
  <c r="AM93"/>
  <c r="BL93" s="1"/>
  <c r="AZ92"/>
  <c r="BS92" s="1"/>
  <c r="AM92"/>
  <c r="BL92" s="1"/>
  <c r="AZ91"/>
  <c r="BS91" s="1"/>
  <c r="AU91"/>
  <c r="AM91"/>
  <c r="BL91" s="1"/>
  <c r="AZ90"/>
  <c r="BS90" s="1"/>
  <c r="AM90"/>
  <c r="BL90" s="1"/>
  <c r="BU88"/>
  <c r="BK88"/>
  <c r="AW88"/>
  <c r="AO88"/>
  <c r="BN87"/>
  <c r="AR87"/>
  <c r="BN86"/>
  <c r="AR86"/>
  <c r="AZ82"/>
  <c r="BS82" s="1"/>
  <c r="AU82"/>
  <c r="AM82"/>
  <c r="BL82" s="1"/>
  <c r="AZ81"/>
  <c r="BS81" s="1"/>
  <c r="AM81"/>
  <c r="BL81" s="1"/>
  <c r="AZ80"/>
  <c r="BS80" s="1"/>
  <c r="AU80"/>
  <c r="AM80"/>
  <c r="BL80" s="1"/>
  <c r="AZ79"/>
  <c r="BS79" s="1"/>
  <c r="AM79"/>
  <c r="BL79" s="1"/>
  <c r="AZ78"/>
  <c r="BS78" s="1"/>
  <c r="AU78"/>
  <c r="AM78"/>
  <c r="BL78" s="1"/>
  <c r="AZ77"/>
  <c r="BS77" s="1"/>
  <c r="AM77"/>
  <c r="BL77" s="1"/>
  <c r="AZ76"/>
  <c r="BS76" s="1"/>
  <c r="AU76"/>
  <c r="AM76"/>
  <c r="BL76" s="1"/>
  <c r="AZ75"/>
  <c r="BS75" s="1"/>
  <c r="AM75"/>
  <c r="BL75" s="1"/>
  <c r="AZ74"/>
  <c r="BS74" s="1"/>
  <c r="AU74"/>
  <c r="AM74"/>
  <c r="BL74" s="1"/>
  <c r="AZ73"/>
  <c r="BS73" s="1"/>
  <c r="AM73"/>
  <c r="BL73" s="1"/>
  <c r="AZ72"/>
  <c r="BS72" s="1"/>
  <c r="AU72"/>
  <c r="AM72"/>
  <c r="BL72" s="1"/>
  <c r="AZ71"/>
  <c r="BS71" s="1"/>
  <c r="AM71"/>
  <c r="BL71" s="1"/>
  <c r="AZ70"/>
  <c r="BS70" s="1"/>
  <c r="AU70"/>
  <c r="AM70"/>
  <c r="BL70" s="1"/>
  <c r="AZ69"/>
  <c r="BS69" s="1"/>
  <c r="AM69"/>
  <c r="BL69" s="1"/>
  <c r="AZ68"/>
  <c r="BS68" s="1"/>
  <c r="AU68"/>
  <c r="AM68"/>
  <c r="BL68" s="1"/>
  <c r="AZ67"/>
  <c r="BS67" s="1"/>
  <c r="AM67"/>
  <c r="BL67" s="1"/>
  <c r="AZ66"/>
  <c r="BS66" s="1"/>
  <c r="AU66"/>
  <c r="AM66"/>
  <c r="BL66" s="1"/>
  <c r="AZ65"/>
  <c r="BS65" s="1"/>
  <c r="AM65"/>
  <c r="BL65" s="1"/>
  <c r="AZ64"/>
  <c r="BS64" s="1"/>
  <c r="AU64"/>
  <c r="AM64"/>
  <c r="BL64" s="1"/>
  <c r="AZ63"/>
  <c r="BS63" s="1"/>
  <c r="AM63"/>
  <c r="BL63" s="1"/>
  <c r="AZ62"/>
  <c r="BS62" s="1"/>
  <c r="AU62"/>
  <c r="AM62"/>
  <c r="BL62" s="1"/>
  <c r="BU60"/>
  <c r="BK60"/>
  <c r="AW60"/>
  <c r="AO60"/>
  <c r="BN59"/>
  <c r="AR59"/>
  <c r="BN58"/>
  <c r="AR58"/>
  <c r="W21"/>
  <c r="V21"/>
  <c r="U21"/>
  <c r="N21"/>
  <c r="AK15"/>
  <c r="AJ15"/>
  <c r="AI15"/>
  <c r="AH15"/>
  <c r="AG15"/>
  <c r="AF15"/>
  <c r="AE15"/>
  <c r="AD15"/>
  <c r="AC15"/>
  <c r="AB15"/>
  <c r="N15"/>
  <c r="AK14"/>
  <c r="AJ14"/>
  <c r="AI14"/>
  <c r="AH14"/>
  <c r="AG14"/>
  <c r="AF14"/>
  <c r="AE14"/>
  <c r="AC14"/>
  <c r="AB14"/>
  <c r="AD14"/>
  <c r="AK13"/>
  <c r="AI13"/>
  <c r="AH13"/>
  <c r="AG13"/>
  <c r="AF13"/>
  <c r="AE13"/>
  <c r="AD13"/>
  <c r="AC13"/>
  <c r="AB13"/>
  <c r="AJ13"/>
  <c r="AK12"/>
  <c r="AI12"/>
  <c r="AH12"/>
  <c r="AG12"/>
  <c r="AE12"/>
  <c r="AD12"/>
  <c r="AC12"/>
  <c r="AB12"/>
  <c r="AJ12"/>
  <c r="AF12"/>
  <c r="AF17" s="1"/>
  <c r="N27" i="11"/>
  <c r="N27" i="14"/>
  <c r="N27" i="7"/>
  <c r="P19" i="11"/>
  <c r="P18"/>
  <c r="P19" i="14"/>
  <c r="P18"/>
  <c r="P19" i="7"/>
  <c r="P18"/>
  <c r="P19" i="10"/>
  <c r="P18"/>
  <c r="AZ113" i="23"/>
  <c r="BS113" s="1"/>
  <c r="AM113"/>
  <c r="BL113" s="1"/>
  <c r="AZ112"/>
  <c r="BS112" s="1"/>
  <c r="AM112"/>
  <c r="BL112" s="1"/>
  <c r="AZ111"/>
  <c r="BS111" s="1"/>
  <c r="AM111"/>
  <c r="BL111" s="1"/>
  <c r="AZ110"/>
  <c r="BS110" s="1"/>
  <c r="AM110"/>
  <c r="BL110" s="1"/>
  <c r="AZ109"/>
  <c r="BS109" s="1"/>
  <c r="AM109"/>
  <c r="BL109" s="1"/>
  <c r="AZ108"/>
  <c r="BS108" s="1"/>
  <c r="AM108"/>
  <c r="BL108" s="1"/>
  <c r="AZ107"/>
  <c r="BS107" s="1"/>
  <c r="AM107"/>
  <c r="BL107" s="1"/>
  <c r="AZ106"/>
  <c r="BS106" s="1"/>
  <c r="AM106"/>
  <c r="BL106" s="1"/>
  <c r="AZ105"/>
  <c r="BS105" s="1"/>
  <c r="AM105"/>
  <c r="BL105" s="1"/>
  <c r="AZ104"/>
  <c r="BS104" s="1"/>
  <c r="AM104"/>
  <c r="BL104" s="1"/>
  <c r="AZ103"/>
  <c r="BS103" s="1"/>
  <c r="AM103"/>
  <c r="BL103" s="1"/>
  <c r="AZ102"/>
  <c r="BS102" s="1"/>
  <c r="AM102"/>
  <c r="BL102" s="1"/>
  <c r="AZ101"/>
  <c r="BS101" s="1"/>
  <c r="AM101"/>
  <c r="BL101" s="1"/>
  <c r="AZ100"/>
  <c r="BS100" s="1"/>
  <c r="AM100"/>
  <c r="BL100" s="1"/>
  <c r="AZ99"/>
  <c r="BS99" s="1"/>
  <c r="AM99"/>
  <c r="BL99" s="1"/>
  <c r="AZ98"/>
  <c r="BS98" s="1"/>
  <c r="AM98"/>
  <c r="BL98" s="1"/>
  <c r="AZ97"/>
  <c r="BS97" s="1"/>
  <c r="AM97"/>
  <c r="BL97" s="1"/>
  <c r="AZ96"/>
  <c r="BS96" s="1"/>
  <c r="AM96"/>
  <c r="BL96" s="1"/>
  <c r="AZ95"/>
  <c r="BS95" s="1"/>
  <c r="AM95"/>
  <c r="BL95" s="1"/>
  <c r="AZ94"/>
  <c r="BS94" s="1"/>
  <c r="AM94"/>
  <c r="BL94" s="1"/>
  <c r="AZ93"/>
  <c r="BS93" s="1"/>
  <c r="AM93"/>
  <c r="BL93" s="1"/>
  <c r="BU91"/>
  <c r="BK91"/>
  <c r="AW91"/>
  <c r="AO91"/>
  <c r="BN90"/>
  <c r="AR90"/>
  <c r="BN89"/>
  <c r="AR89"/>
  <c r="AZ85"/>
  <c r="BS85" s="1"/>
  <c r="AP85"/>
  <c r="AM85"/>
  <c r="BL85" s="1"/>
  <c r="AZ84"/>
  <c r="BS84" s="1"/>
  <c r="AM84"/>
  <c r="BL84" s="1"/>
  <c r="AZ83"/>
  <c r="BS83" s="1"/>
  <c r="AM83"/>
  <c r="BL83" s="1"/>
  <c r="AZ82"/>
  <c r="BS82" s="1"/>
  <c r="AM82"/>
  <c r="BL82" s="1"/>
  <c r="AZ81"/>
  <c r="BS81" s="1"/>
  <c r="AP81"/>
  <c r="AM81"/>
  <c r="BL81" s="1"/>
  <c r="AZ80"/>
  <c r="BS80" s="1"/>
  <c r="AM80"/>
  <c r="BL80" s="1"/>
  <c r="AZ79"/>
  <c r="BS79" s="1"/>
  <c r="AM79"/>
  <c r="BL79" s="1"/>
  <c r="AZ78"/>
  <c r="BS78" s="1"/>
  <c r="AM78"/>
  <c r="BL78" s="1"/>
  <c r="AZ77"/>
  <c r="AM77"/>
  <c r="BL77" s="1"/>
  <c r="AZ76"/>
  <c r="AM76"/>
  <c r="BL76" s="1"/>
  <c r="AZ75"/>
  <c r="AM75"/>
  <c r="BL75" s="1"/>
  <c r="AZ74"/>
  <c r="AM74"/>
  <c r="BL74" s="1"/>
  <c r="AZ73"/>
  <c r="AM73"/>
  <c r="BL73" s="1"/>
  <c r="AZ72"/>
  <c r="AM72"/>
  <c r="BL72" s="1"/>
  <c r="AZ71"/>
  <c r="AM71"/>
  <c r="BL71" s="1"/>
  <c r="AZ70"/>
  <c r="AM70"/>
  <c r="BL70" s="1"/>
  <c r="AZ69"/>
  <c r="AM69"/>
  <c r="BL69" s="1"/>
  <c r="AZ68"/>
  <c r="AM68"/>
  <c r="BL68" s="1"/>
  <c r="AZ67"/>
  <c r="AM67"/>
  <c r="BL67" s="1"/>
  <c r="AZ66"/>
  <c r="AM66"/>
  <c r="BL66" s="1"/>
  <c r="AZ65"/>
  <c r="AM65"/>
  <c r="BL65" s="1"/>
  <c r="BU63"/>
  <c r="BK63"/>
  <c r="AW63"/>
  <c r="AO63"/>
  <c r="BN62"/>
  <c r="AR62"/>
  <c r="BN61"/>
  <c r="AR61"/>
  <c r="W23"/>
  <c r="V23"/>
  <c r="U23"/>
  <c r="N23"/>
  <c r="AK15"/>
  <c r="AI15"/>
  <c r="AH15"/>
  <c r="AG15"/>
  <c r="AF15"/>
  <c r="AE15"/>
  <c r="AD15"/>
  <c r="AC15"/>
  <c r="AB15"/>
  <c r="AK14"/>
  <c r="AI14"/>
  <c r="AH14"/>
  <c r="AG14"/>
  <c r="AF14"/>
  <c r="AE14"/>
  <c r="AD14"/>
  <c r="AC14"/>
  <c r="AB14"/>
  <c r="I5"/>
  <c r="N21" i="14"/>
  <c r="M20"/>
  <c r="N19"/>
  <c r="M18"/>
  <c r="N17"/>
  <c r="M16"/>
  <c r="P15"/>
  <c r="N15" s="1"/>
  <c r="M14"/>
  <c r="N13"/>
  <c r="M12"/>
  <c r="N21" i="11"/>
  <c r="M20"/>
  <c r="N19"/>
  <c r="M16"/>
  <c r="P15"/>
  <c r="N15" s="1"/>
  <c r="M14"/>
  <c r="M12"/>
  <c r="N21" i="7"/>
  <c r="M20"/>
  <c r="N19"/>
  <c r="M16"/>
  <c r="P15"/>
  <c r="N15" s="1"/>
  <c r="P14"/>
  <c r="K14"/>
  <c r="N13"/>
  <c r="M12"/>
  <c r="P15" i="10"/>
  <c r="AZ117" i="14"/>
  <c r="BS117" s="1"/>
  <c r="AM117"/>
  <c r="BL117" s="1"/>
  <c r="AZ116"/>
  <c r="BS116" s="1"/>
  <c r="AM116"/>
  <c r="BL116" s="1"/>
  <c r="AZ115"/>
  <c r="BS115" s="1"/>
  <c r="AM115"/>
  <c r="BL115" s="1"/>
  <c r="AZ114"/>
  <c r="BS114" s="1"/>
  <c r="AM114"/>
  <c r="BL114" s="1"/>
  <c r="AZ113"/>
  <c r="BS113" s="1"/>
  <c r="AM113"/>
  <c r="BL113" s="1"/>
  <c r="AZ112"/>
  <c r="BS112" s="1"/>
  <c r="AM112"/>
  <c r="BL112" s="1"/>
  <c r="AZ111"/>
  <c r="BS111" s="1"/>
  <c r="AM111"/>
  <c r="BL111" s="1"/>
  <c r="AZ110"/>
  <c r="BS110" s="1"/>
  <c r="AM110"/>
  <c r="BL110" s="1"/>
  <c r="AZ109"/>
  <c r="BS109" s="1"/>
  <c r="AM109"/>
  <c r="BL109" s="1"/>
  <c r="AZ108"/>
  <c r="BS108" s="1"/>
  <c r="AM108"/>
  <c r="BL108" s="1"/>
  <c r="AZ107"/>
  <c r="BS107" s="1"/>
  <c r="AM107"/>
  <c r="BL107" s="1"/>
  <c r="AZ106"/>
  <c r="BS106" s="1"/>
  <c r="AM106"/>
  <c r="BL106" s="1"/>
  <c r="AZ105"/>
  <c r="BS105" s="1"/>
  <c r="AM105"/>
  <c r="BL105" s="1"/>
  <c r="AZ104"/>
  <c r="BS104" s="1"/>
  <c r="AM104"/>
  <c r="BL104" s="1"/>
  <c r="AZ103"/>
  <c r="BS103" s="1"/>
  <c r="AM103"/>
  <c r="BL103" s="1"/>
  <c r="AZ102"/>
  <c r="BS102" s="1"/>
  <c r="AM102"/>
  <c r="BL102" s="1"/>
  <c r="AZ101"/>
  <c r="BS101" s="1"/>
  <c r="AM101"/>
  <c r="BL101" s="1"/>
  <c r="AZ100"/>
  <c r="BS100" s="1"/>
  <c r="AM100"/>
  <c r="BL100" s="1"/>
  <c r="AZ99"/>
  <c r="BS99" s="1"/>
  <c r="AM99"/>
  <c r="BL99" s="1"/>
  <c r="AZ98"/>
  <c r="BS98" s="1"/>
  <c r="AM98"/>
  <c r="BL98" s="1"/>
  <c r="AZ97"/>
  <c r="BT97" s="1"/>
  <c r="AM97"/>
  <c r="BL97" s="1"/>
  <c r="BU95"/>
  <c r="BK95"/>
  <c r="AW95"/>
  <c r="AO95"/>
  <c r="BN94"/>
  <c r="AR94"/>
  <c r="BN93"/>
  <c r="AR93"/>
  <c r="BS89"/>
  <c r="AZ89"/>
  <c r="BT89" s="1"/>
  <c r="AV89"/>
  <c r="AU89"/>
  <c r="AM89"/>
  <c r="BL89" s="1"/>
  <c r="AZ88"/>
  <c r="BT88" s="1"/>
  <c r="AU88"/>
  <c r="AM88"/>
  <c r="BL88" s="1"/>
  <c r="BS87"/>
  <c r="AZ87"/>
  <c r="BT87" s="1"/>
  <c r="AV87"/>
  <c r="AU87"/>
  <c r="AM87"/>
  <c r="BL87" s="1"/>
  <c r="AZ86"/>
  <c r="BT86" s="1"/>
  <c r="AU86"/>
  <c r="AM86"/>
  <c r="BL86" s="1"/>
  <c r="BS85"/>
  <c r="AZ85"/>
  <c r="BT85" s="1"/>
  <c r="AV85"/>
  <c r="AU85"/>
  <c r="AM85"/>
  <c r="BL85" s="1"/>
  <c r="AZ84"/>
  <c r="BT84" s="1"/>
  <c r="AU84"/>
  <c r="AM84"/>
  <c r="BL84" s="1"/>
  <c r="BS83"/>
  <c r="AZ83"/>
  <c r="BT83" s="1"/>
  <c r="AV83"/>
  <c r="AU83"/>
  <c r="AM83"/>
  <c r="BL83" s="1"/>
  <c r="AZ82"/>
  <c r="BT82" s="1"/>
  <c r="AU82"/>
  <c r="AM82"/>
  <c r="BL82" s="1"/>
  <c r="BS81"/>
  <c r="AZ81"/>
  <c r="BT81" s="1"/>
  <c r="AV81"/>
  <c r="AU81"/>
  <c r="AM81"/>
  <c r="BL81" s="1"/>
  <c r="AZ80"/>
  <c r="BT80" s="1"/>
  <c r="AU80"/>
  <c r="AM80"/>
  <c r="BL80" s="1"/>
  <c r="BS79"/>
  <c r="AZ79"/>
  <c r="BT79" s="1"/>
  <c r="AV79"/>
  <c r="AU79"/>
  <c r="AM79"/>
  <c r="BL79" s="1"/>
  <c r="AZ78"/>
  <c r="BT78" s="1"/>
  <c r="AU78"/>
  <c r="AM78"/>
  <c r="BL78" s="1"/>
  <c r="BS77"/>
  <c r="AZ77"/>
  <c r="BT77" s="1"/>
  <c r="AV77"/>
  <c r="AU77"/>
  <c r="AM77"/>
  <c r="BL77" s="1"/>
  <c r="AZ76"/>
  <c r="BS76" s="1"/>
  <c r="AM76"/>
  <c r="BL76" s="1"/>
  <c r="AZ75"/>
  <c r="BS75" s="1"/>
  <c r="AM75"/>
  <c r="BL75" s="1"/>
  <c r="AZ74"/>
  <c r="BS74" s="1"/>
  <c r="AM74"/>
  <c r="BL74" s="1"/>
  <c r="AZ73"/>
  <c r="BT73" s="1"/>
  <c r="AU73"/>
  <c r="AM73"/>
  <c r="BL73" s="1"/>
  <c r="BS72"/>
  <c r="AZ72"/>
  <c r="BT72" s="1"/>
  <c r="AV72"/>
  <c r="AU72"/>
  <c r="AM72"/>
  <c r="BL72" s="1"/>
  <c r="AZ71"/>
  <c r="BT71" s="1"/>
  <c r="AU71"/>
  <c r="AM71"/>
  <c r="BL71" s="1"/>
  <c r="BS70"/>
  <c r="AZ70"/>
  <c r="BT70" s="1"/>
  <c r="AV70"/>
  <c r="AU70"/>
  <c r="AM70"/>
  <c r="BL70" s="1"/>
  <c r="AZ69"/>
  <c r="BT69" s="1"/>
  <c r="AU69"/>
  <c r="AM69"/>
  <c r="BL69" s="1"/>
  <c r="BU67"/>
  <c r="BK67"/>
  <c r="AW67"/>
  <c r="AO67"/>
  <c r="BN66"/>
  <c r="AR66"/>
  <c r="BN65"/>
  <c r="AR65"/>
  <c r="W27"/>
  <c r="V27"/>
  <c r="U27"/>
  <c r="AK21"/>
  <c r="AJ21"/>
  <c r="AI21"/>
  <c r="AH21"/>
  <c r="AG21"/>
  <c r="AF21"/>
  <c r="AE21"/>
  <c r="AD21"/>
  <c r="AC21"/>
  <c r="AB21"/>
  <c r="AK20"/>
  <c r="AJ20"/>
  <c r="AI20"/>
  <c r="AH20"/>
  <c r="AG20"/>
  <c r="AF20"/>
  <c r="AE20"/>
  <c r="AD20"/>
  <c r="AC20"/>
  <c r="AB20"/>
  <c r="AK19"/>
  <c r="AJ19"/>
  <c r="AI19"/>
  <c r="AH19"/>
  <c r="AG19"/>
  <c r="AF19"/>
  <c r="AE19"/>
  <c r="AD19"/>
  <c r="AC19"/>
  <c r="AB19"/>
  <c r="AK18"/>
  <c r="AJ18"/>
  <c r="AI18"/>
  <c r="AH18"/>
  <c r="AG18"/>
  <c r="AF18"/>
  <c r="AE18"/>
  <c r="AD18"/>
  <c r="AC18"/>
  <c r="AB18"/>
  <c r="AK17"/>
  <c r="AJ17"/>
  <c r="AI17"/>
  <c r="AH17"/>
  <c r="AG17"/>
  <c r="AF17"/>
  <c r="AE17"/>
  <c r="AD17"/>
  <c r="AC17"/>
  <c r="AB17"/>
  <c r="AK16"/>
  <c r="AJ16"/>
  <c r="AI16"/>
  <c r="AH16"/>
  <c r="AG16"/>
  <c r="AF16"/>
  <c r="AE16"/>
  <c r="AD16"/>
  <c r="AC16"/>
  <c r="AB16"/>
  <c r="AK15"/>
  <c r="AJ15"/>
  <c r="AI15"/>
  <c r="AH15"/>
  <c r="AG15"/>
  <c r="AF15"/>
  <c r="AE15"/>
  <c r="AC15"/>
  <c r="AB15"/>
  <c r="AD15"/>
  <c r="AJ14"/>
  <c r="AI14"/>
  <c r="AG14"/>
  <c r="AF14"/>
  <c r="AE14"/>
  <c r="AD14"/>
  <c r="AC14"/>
  <c r="AB14"/>
  <c r="AH14"/>
  <c r="AK14"/>
  <c r="AK13"/>
  <c r="AJ13"/>
  <c r="AI13"/>
  <c r="AH13"/>
  <c r="AG13"/>
  <c r="AF13"/>
  <c r="AE13"/>
  <c r="AD13"/>
  <c r="AC13"/>
  <c r="AB13"/>
  <c r="AK12"/>
  <c r="AJ12"/>
  <c r="AJ23" s="1"/>
  <c r="J47" s="1"/>
  <c r="AI12"/>
  <c r="AH12"/>
  <c r="AH23" s="1"/>
  <c r="J45" s="1"/>
  <c r="AG12"/>
  <c r="AG23" s="1"/>
  <c r="J44" s="1"/>
  <c r="AE12"/>
  <c r="AE23" s="1"/>
  <c r="J39" s="1"/>
  <c r="AD12"/>
  <c r="AC12"/>
  <c r="AC23" s="1"/>
  <c r="J37" s="1"/>
  <c r="AB12"/>
  <c r="AF12"/>
  <c r="AF23" s="1"/>
  <c r="AZ117" i="11"/>
  <c r="BS117" s="1"/>
  <c r="AM117"/>
  <c r="BL117" s="1"/>
  <c r="AZ116"/>
  <c r="BS116" s="1"/>
  <c r="AM116"/>
  <c r="BL116" s="1"/>
  <c r="AZ115"/>
  <c r="BS115" s="1"/>
  <c r="AM115"/>
  <c r="BL115" s="1"/>
  <c r="AZ114"/>
  <c r="BS114" s="1"/>
  <c r="AM114"/>
  <c r="BL114" s="1"/>
  <c r="AZ113"/>
  <c r="BS113" s="1"/>
  <c r="AM113"/>
  <c r="BL113" s="1"/>
  <c r="AZ112"/>
  <c r="BS112" s="1"/>
  <c r="AM112"/>
  <c r="BL112" s="1"/>
  <c r="AZ111"/>
  <c r="BS111" s="1"/>
  <c r="AM111"/>
  <c r="BL111" s="1"/>
  <c r="AZ110"/>
  <c r="BS110" s="1"/>
  <c r="AM110"/>
  <c r="BL110" s="1"/>
  <c r="AZ109"/>
  <c r="BS109" s="1"/>
  <c r="AM109"/>
  <c r="BL109" s="1"/>
  <c r="AZ108"/>
  <c r="BS108" s="1"/>
  <c r="AM108"/>
  <c r="BL108" s="1"/>
  <c r="AZ107"/>
  <c r="BS107" s="1"/>
  <c r="AM107"/>
  <c r="BL107" s="1"/>
  <c r="AZ106"/>
  <c r="BS106" s="1"/>
  <c r="AM106"/>
  <c r="BL106" s="1"/>
  <c r="AZ105"/>
  <c r="BS105" s="1"/>
  <c r="AM105"/>
  <c r="BL105" s="1"/>
  <c r="AZ104"/>
  <c r="BS104" s="1"/>
  <c r="AM104"/>
  <c r="BL104" s="1"/>
  <c r="AZ103"/>
  <c r="BS103" s="1"/>
  <c r="AM103"/>
  <c r="BL103" s="1"/>
  <c r="AZ102"/>
  <c r="BS102" s="1"/>
  <c r="AM102"/>
  <c r="BL102" s="1"/>
  <c r="AZ101"/>
  <c r="BS101" s="1"/>
  <c r="AM101"/>
  <c r="BL101" s="1"/>
  <c r="AZ100"/>
  <c r="BS100" s="1"/>
  <c r="AM100"/>
  <c r="BL100" s="1"/>
  <c r="AZ99"/>
  <c r="BS99" s="1"/>
  <c r="AM99"/>
  <c r="BL99" s="1"/>
  <c r="AZ98"/>
  <c r="BS98" s="1"/>
  <c r="AM98"/>
  <c r="BL98" s="1"/>
  <c r="AZ97"/>
  <c r="BT97" s="1"/>
  <c r="AM97"/>
  <c r="BL97" s="1"/>
  <c r="BU95"/>
  <c r="BK95"/>
  <c r="AW95"/>
  <c r="AO95"/>
  <c r="BN94"/>
  <c r="AR94"/>
  <c r="BN93"/>
  <c r="AR93"/>
  <c r="BS89"/>
  <c r="AZ89"/>
  <c r="BT89" s="1"/>
  <c r="AV89"/>
  <c r="AU89"/>
  <c r="AM89"/>
  <c r="BL89" s="1"/>
  <c r="AZ88"/>
  <c r="BT88" s="1"/>
  <c r="AU88"/>
  <c r="AM88"/>
  <c r="BL88" s="1"/>
  <c r="BS87"/>
  <c r="AZ87"/>
  <c r="BT87" s="1"/>
  <c r="AV87"/>
  <c r="AU87"/>
  <c r="AM87"/>
  <c r="BL87" s="1"/>
  <c r="AZ86"/>
  <c r="BT86" s="1"/>
  <c r="AU86"/>
  <c r="AM86"/>
  <c r="BL86" s="1"/>
  <c r="BS85"/>
  <c r="AZ85"/>
  <c r="BT85" s="1"/>
  <c r="AV85"/>
  <c r="AU85"/>
  <c r="AM85"/>
  <c r="BL85" s="1"/>
  <c r="AZ84"/>
  <c r="BT84" s="1"/>
  <c r="AU84"/>
  <c r="AM84"/>
  <c r="BL84" s="1"/>
  <c r="BS83"/>
  <c r="AZ83"/>
  <c r="BT83" s="1"/>
  <c r="AV83"/>
  <c r="AU83"/>
  <c r="AM83"/>
  <c r="BL83" s="1"/>
  <c r="AZ82"/>
  <c r="BT82" s="1"/>
  <c r="AU82"/>
  <c r="AM82"/>
  <c r="BL82" s="1"/>
  <c r="BS81"/>
  <c r="AZ81"/>
  <c r="BT81" s="1"/>
  <c r="AV81"/>
  <c r="AU81"/>
  <c r="AM81"/>
  <c r="BL81" s="1"/>
  <c r="AZ80"/>
  <c r="BT80" s="1"/>
  <c r="AU80"/>
  <c r="AM80"/>
  <c r="BL80" s="1"/>
  <c r="BS79"/>
  <c r="AZ79"/>
  <c r="BT79" s="1"/>
  <c r="AV79"/>
  <c r="AU79"/>
  <c r="AM79"/>
  <c r="BL79" s="1"/>
  <c r="AZ78"/>
  <c r="BT78" s="1"/>
  <c r="AV78"/>
  <c r="AU78"/>
  <c r="AM78"/>
  <c r="BL78" s="1"/>
  <c r="AZ77"/>
  <c r="BT77" s="1"/>
  <c r="AU77"/>
  <c r="AM77"/>
  <c r="BL77" s="1"/>
  <c r="AZ76"/>
  <c r="BS76" s="1"/>
  <c r="AM76"/>
  <c r="BL76" s="1"/>
  <c r="AZ75"/>
  <c r="BS75" s="1"/>
  <c r="AM75"/>
  <c r="BL75" s="1"/>
  <c r="BS74"/>
  <c r="AZ74"/>
  <c r="AU74"/>
  <c r="AM74"/>
  <c r="BL74" s="1"/>
  <c r="BS73"/>
  <c r="AZ73"/>
  <c r="AU73"/>
  <c r="AM73"/>
  <c r="BL73" s="1"/>
  <c r="AZ72"/>
  <c r="BT72" s="1"/>
  <c r="AU72"/>
  <c r="AM72"/>
  <c r="BL72" s="1"/>
  <c r="BS71"/>
  <c r="AZ71"/>
  <c r="BT71" s="1"/>
  <c r="AV71"/>
  <c r="AU71"/>
  <c r="AM71"/>
  <c r="BL71" s="1"/>
  <c r="AZ70"/>
  <c r="BT70" s="1"/>
  <c r="AU70"/>
  <c r="AM70"/>
  <c r="BL70" s="1"/>
  <c r="BS69"/>
  <c r="AZ69"/>
  <c r="BT69" s="1"/>
  <c r="AV69"/>
  <c r="AU69"/>
  <c r="AM69"/>
  <c r="BL69" s="1"/>
  <c r="BU67"/>
  <c r="BK67"/>
  <c r="AW67"/>
  <c r="AO67"/>
  <c r="BN66"/>
  <c r="AR66"/>
  <c r="BN65"/>
  <c r="AR65"/>
  <c r="W27"/>
  <c r="V27"/>
  <c r="U27"/>
  <c r="AK21"/>
  <c r="AJ21"/>
  <c r="AI21"/>
  <c r="AH21"/>
  <c r="AG21"/>
  <c r="AF21"/>
  <c r="AE21"/>
  <c r="AD21"/>
  <c r="AC21"/>
  <c r="AB21"/>
  <c r="AK20"/>
  <c r="AJ20"/>
  <c r="AI20"/>
  <c r="AH20"/>
  <c r="AG20"/>
  <c r="AF20"/>
  <c r="AE20"/>
  <c r="AD20"/>
  <c r="AC20"/>
  <c r="AB20"/>
  <c r="AK19"/>
  <c r="AJ19"/>
  <c r="AI19"/>
  <c r="AH19"/>
  <c r="AG19"/>
  <c r="AF19"/>
  <c r="AE19"/>
  <c r="AD19"/>
  <c r="AC19"/>
  <c r="AB19"/>
  <c r="AK18"/>
  <c r="AJ18"/>
  <c r="AI18"/>
  <c r="AH18"/>
  <c r="AG18"/>
  <c r="AE18"/>
  <c r="AD18"/>
  <c r="AC18"/>
  <c r="AB18"/>
  <c r="AK17"/>
  <c r="AJ17"/>
  <c r="AI17"/>
  <c r="AH17"/>
  <c r="AG17"/>
  <c r="AE17"/>
  <c r="AD17"/>
  <c r="AC17"/>
  <c r="AB17"/>
  <c r="AK16"/>
  <c r="AJ16"/>
  <c r="AI16"/>
  <c r="AH16"/>
  <c r="AG16"/>
  <c r="AF16"/>
  <c r="AE16"/>
  <c r="AD16"/>
  <c r="AC16"/>
  <c r="AB16"/>
  <c r="AK15"/>
  <c r="AJ15"/>
  <c r="AI15"/>
  <c r="AH15"/>
  <c r="AG15"/>
  <c r="AF15"/>
  <c r="AE15"/>
  <c r="AC15"/>
  <c r="AB15"/>
  <c r="AJ14"/>
  <c r="AI14"/>
  <c r="AG14"/>
  <c r="AF14"/>
  <c r="AE14"/>
  <c r="AD14"/>
  <c r="AC14"/>
  <c r="AB14"/>
  <c r="AH14"/>
  <c r="AK13"/>
  <c r="AJ13"/>
  <c r="AI13"/>
  <c r="AH13"/>
  <c r="AG13"/>
  <c r="AE13"/>
  <c r="AD13"/>
  <c r="AC13"/>
  <c r="AB13"/>
  <c r="AK12"/>
  <c r="AJ12"/>
  <c r="AI12"/>
  <c r="AH12"/>
  <c r="AG12"/>
  <c r="AE12"/>
  <c r="AD12"/>
  <c r="AC12"/>
  <c r="AB12"/>
  <c r="AZ117" i="10"/>
  <c r="BS117" s="1"/>
  <c r="AM117"/>
  <c r="BL117" s="1"/>
  <c r="AZ116"/>
  <c r="BS116" s="1"/>
  <c r="AM116"/>
  <c r="BL116" s="1"/>
  <c r="AZ115"/>
  <c r="BS115" s="1"/>
  <c r="AM115"/>
  <c r="BL115" s="1"/>
  <c r="AZ114"/>
  <c r="BS114" s="1"/>
  <c r="AM114"/>
  <c r="BL114" s="1"/>
  <c r="AZ113"/>
  <c r="BS113" s="1"/>
  <c r="AM113"/>
  <c r="BL113" s="1"/>
  <c r="AZ112"/>
  <c r="BS112" s="1"/>
  <c r="AM112"/>
  <c r="BL112" s="1"/>
  <c r="AZ111"/>
  <c r="BS111" s="1"/>
  <c r="AM111"/>
  <c r="BL111" s="1"/>
  <c r="AZ110"/>
  <c r="BS110" s="1"/>
  <c r="AM110"/>
  <c r="BL110" s="1"/>
  <c r="AZ109"/>
  <c r="BS109" s="1"/>
  <c r="AM109"/>
  <c r="BL109" s="1"/>
  <c r="AZ108"/>
  <c r="BS108" s="1"/>
  <c r="AM108"/>
  <c r="BL108" s="1"/>
  <c r="AZ107"/>
  <c r="BS107" s="1"/>
  <c r="AM107"/>
  <c r="BL107" s="1"/>
  <c r="AZ106"/>
  <c r="BS106" s="1"/>
  <c r="AM106"/>
  <c r="BL106" s="1"/>
  <c r="AZ105"/>
  <c r="BS105" s="1"/>
  <c r="AM105"/>
  <c r="BL105" s="1"/>
  <c r="AZ104"/>
  <c r="BS104" s="1"/>
  <c r="AM104"/>
  <c r="BL104" s="1"/>
  <c r="AZ103"/>
  <c r="BS103" s="1"/>
  <c r="AM103"/>
  <c r="BL103" s="1"/>
  <c r="AZ102"/>
  <c r="BS102" s="1"/>
  <c r="AM102"/>
  <c r="BL102" s="1"/>
  <c r="AZ101"/>
  <c r="BS101" s="1"/>
  <c r="AM101"/>
  <c r="BL101" s="1"/>
  <c r="AZ100"/>
  <c r="BS100" s="1"/>
  <c r="AM100"/>
  <c r="BL100" s="1"/>
  <c r="AZ99"/>
  <c r="BS99" s="1"/>
  <c r="AM99"/>
  <c r="BL99" s="1"/>
  <c r="AZ98"/>
  <c r="BS98" s="1"/>
  <c r="AM98"/>
  <c r="BL98" s="1"/>
  <c r="AZ97"/>
  <c r="BT97" s="1"/>
  <c r="AM97"/>
  <c r="BL97" s="1"/>
  <c r="BU95"/>
  <c r="BK95"/>
  <c r="AW95"/>
  <c r="AO95"/>
  <c r="BN94"/>
  <c r="AR94"/>
  <c r="BN93"/>
  <c r="AR93"/>
  <c r="BS89"/>
  <c r="AZ89"/>
  <c r="BT89" s="1"/>
  <c r="AV89"/>
  <c r="AU89"/>
  <c r="AM89"/>
  <c r="BL89" s="1"/>
  <c r="AZ88"/>
  <c r="BT88" s="1"/>
  <c r="AU88"/>
  <c r="AM88"/>
  <c r="BL88" s="1"/>
  <c r="BS87"/>
  <c r="AZ87"/>
  <c r="BT87" s="1"/>
  <c r="AV87"/>
  <c r="AU87"/>
  <c r="AM87"/>
  <c r="BL87" s="1"/>
  <c r="AZ86"/>
  <c r="BT86" s="1"/>
  <c r="AU86"/>
  <c r="AM86"/>
  <c r="BL86" s="1"/>
  <c r="BS85"/>
  <c r="AZ85"/>
  <c r="BT85" s="1"/>
  <c r="AV85"/>
  <c r="AU85"/>
  <c r="AM85"/>
  <c r="BL85" s="1"/>
  <c r="AZ84"/>
  <c r="BT84" s="1"/>
  <c r="AU84"/>
  <c r="AM84"/>
  <c r="BL84" s="1"/>
  <c r="BS83"/>
  <c r="AZ83"/>
  <c r="BT83" s="1"/>
  <c r="AV83"/>
  <c r="AU83"/>
  <c r="AM83"/>
  <c r="BL83" s="1"/>
  <c r="AZ82"/>
  <c r="BT82" s="1"/>
  <c r="AU82"/>
  <c r="AM82"/>
  <c r="BL82" s="1"/>
  <c r="BS81"/>
  <c r="AZ81"/>
  <c r="BT81" s="1"/>
  <c r="AV81"/>
  <c r="AU81"/>
  <c r="AM81"/>
  <c r="BL81" s="1"/>
  <c r="AZ80"/>
  <c r="BT80" s="1"/>
  <c r="AU80"/>
  <c r="AM80"/>
  <c r="BL80" s="1"/>
  <c r="BS79"/>
  <c r="AZ79"/>
  <c r="BT79" s="1"/>
  <c r="AV79"/>
  <c r="AU79"/>
  <c r="AM79"/>
  <c r="BL79" s="1"/>
  <c r="AZ78"/>
  <c r="BT78" s="1"/>
  <c r="AU78"/>
  <c r="AM78"/>
  <c r="BL78" s="1"/>
  <c r="BS77"/>
  <c r="AZ77"/>
  <c r="BT77" s="1"/>
  <c r="AV77"/>
  <c r="AU77"/>
  <c r="AM77"/>
  <c r="BL77" s="1"/>
  <c r="AZ76"/>
  <c r="BS76" s="1"/>
  <c r="AM76"/>
  <c r="BL76" s="1"/>
  <c r="AZ75"/>
  <c r="BS75" s="1"/>
  <c r="AM75"/>
  <c r="BL75" s="1"/>
  <c r="AZ74"/>
  <c r="BS74" s="1"/>
  <c r="AM74"/>
  <c r="BL74" s="1"/>
  <c r="AZ73"/>
  <c r="BT73" s="1"/>
  <c r="AU73"/>
  <c r="AM73"/>
  <c r="BL73" s="1"/>
  <c r="BS72"/>
  <c r="AZ72"/>
  <c r="BT72" s="1"/>
  <c r="AV72"/>
  <c r="AU72"/>
  <c r="AM72"/>
  <c r="BL72" s="1"/>
  <c r="AZ71"/>
  <c r="BT71" s="1"/>
  <c r="AU71"/>
  <c r="AM71"/>
  <c r="BL71" s="1"/>
  <c r="BS70"/>
  <c r="AZ70"/>
  <c r="BT70" s="1"/>
  <c r="AV70"/>
  <c r="AU70"/>
  <c r="AM70"/>
  <c r="BL70" s="1"/>
  <c r="AZ69"/>
  <c r="BT69" s="1"/>
  <c r="AU69"/>
  <c r="AM69"/>
  <c r="BL69" s="1"/>
  <c r="BU67"/>
  <c r="BK67"/>
  <c r="AW67"/>
  <c r="AO67"/>
  <c r="BN66"/>
  <c r="AR66"/>
  <c r="BN65"/>
  <c r="AR65"/>
  <c r="W27"/>
  <c r="V27"/>
  <c r="U27"/>
  <c r="N27"/>
  <c r="AK21"/>
  <c r="AJ21"/>
  <c r="AI21"/>
  <c r="AH21"/>
  <c r="AG21"/>
  <c r="AF21"/>
  <c r="AE21"/>
  <c r="AD21"/>
  <c r="AC21"/>
  <c r="AB21"/>
  <c r="N21"/>
  <c r="AK20"/>
  <c r="AJ20"/>
  <c r="AI20"/>
  <c r="AH20"/>
  <c r="AG20"/>
  <c r="AF20"/>
  <c r="AE20"/>
  <c r="AD20"/>
  <c r="AC20"/>
  <c r="AB20"/>
  <c r="M20"/>
  <c r="AK19"/>
  <c r="AJ19"/>
  <c r="AI19"/>
  <c r="AH19"/>
  <c r="AG19"/>
  <c r="AF19"/>
  <c r="AE19"/>
  <c r="AD19"/>
  <c r="AC19"/>
  <c r="AB19"/>
  <c r="N19"/>
  <c r="AK18"/>
  <c r="AJ18"/>
  <c r="AI18"/>
  <c r="AH18"/>
  <c r="AG18"/>
  <c r="AF18"/>
  <c r="AE18"/>
  <c r="AD18"/>
  <c r="AC18"/>
  <c r="AB18"/>
  <c r="M18"/>
  <c r="AK17"/>
  <c r="AJ17"/>
  <c r="AI17"/>
  <c r="AH17"/>
  <c r="AG17"/>
  <c r="AF17"/>
  <c r="AE17"/>
  <c r="AD17"/>
  <c r="AC17"/>
  <c r="AB17"/>
  <c r="N17"/>
  <c r="AK16"/>
  <c r="AJ16"/>
  <c r="AI16"/>
  <c r="AH16"/>
  <c r="AG16"/>
  <c r="AF16"/>
  <c r="AE16"/>
  <c r="AD16"/>
  <c r="AC16"/>
  <c r="AB16"/>
  <c r="M16"/>
  <c r="AK15"/>
  <c r="AJ15"/>
  <c r="AI15"/>
  <c r="AH15"/>
  <c r="AG15"/>
  <c r="AF15"/>
  <c r="AE15"/>
  <c r="AC15"/>
  <c r="AB15"/>
  <c r="AD15"/>
  <c r="AJ14"/>
  <c r="AI14"/>
  <c r="AG14"/>
  <c r="AF14"/>
  <c r="AE14"/>
  <c r="AD14"/>
  <c r="AC14"/>
  <c r="AB14"/>
  <c r="AH14"/>
  <c r="M14"/>
  <c r="AK13"/>
  <c r="AJ13"/>
  <c r="AI13"/>
  <c r="AH13"/>
  <c r="AG13"/>
  <c r="AF13"/>
  <c r="AE13"/>
  <c r="AD13"/>
  <c r="AC13"/>
  <c r="AB13"/>
  <c r="N13"/>
  <c r="AK12"/>
  <c r="AJ12"/>
  <c r="AI12"/>
  <c r="AH12"/>
  <c r="AG12"/>
  <c r="AE12"/>
  <c r="AD12"/>
  <c r="AC12"/>
  <c r="AB12"/>
  <c r="AF12"/>
  <c r="AZ112" i="9"/>
  <c r="BS112" s="1"/>
  <c r="AM112"/>
  <c r="BL112" s="1"/>
  <c r="AZ111"/>
  <c r="BS111" s="1"/>
  <c r="AM111"/>
  <c r="BL111" s="1"/>
  <c r="AZ110"/>
  <c r="BS110" s="1"/>
  <c r="AM110"/>
  <c r="BL110" s="1"/>
  <c r="AZ109"/>
  <c r="BS109" s="1"/>
  <c r="AM109"/>
  <c r="BL109" s="1"/>
  <c r="AZ108"/>
  <c r="BS108" s="1"/>
  <c r="AM108"/>
  <c r="BL108" s="1"/>
  <c r="AZ107"/>
  <c r="BS107" s="1"/>
  <c r="AM107"/>
  <c r="BL107" s="1"/>
  <c r="AZ106"/>
  <c r="BS106" s="1"/>
  <c r="AM106"/>
  <c r="BL106" s="1"/>
  <c r="AZ105"/>
  <c r="BS105" s="1"/>
  <c r="AM105"/>
  <c r="BL105" s="1"/>
  <c r="AZ104"/>
  <c r="BS104" s="1"/>
  <c r="AM104"/>
  <c r="BL104" s="1"/>
  <c r="AZ103"/>
  <c r="BS103" s="1"/>
  <c r="AM103"/>
  <c r="BL103" s="1"/>
  <c r="AZ102"/>
  <c r="BS102" s="1"/>
  <c r="AM102"/>
  <c r="BL102" s="1"/>
  <c r="AZ101"/>
  <c r="BS101" s="1"/>
  <c r="AM101"/>
  <c r="BL101" s="1"/>
  <c r="AZ100"/>
  <c r="BS100" s="1"/>
  <c r="AM100"/>
  <c r="BL100" s="1"/>
  <c r="AZ99"/>
  <c r="BS99" s="1"/>
  <c r="AM99"/>
  <c r="BL99" s="1"/>
  <c r="AZ98"/>
  <c r="BS98" s="1"/>
  <c r="AM98"/>
  <c r="BL98" s="1"/>
  <c r="AZ97"/>
  <c r="BS97" s="1"/>
  <c r="AM97"/>
  <c r="BL97" s="1"/>
  <c r="AZ96"/>
  <c r="BS96" s="1"/>
  <c r="AM96"/>
  <c r="BL96" s="1"/>
  <c r="AZ95"/>
  <c r="BS95" s="1"/>
  <c r="AM95"/>
  <c r="BL95" s="1"/>
  <c r="AZ94"/>
  <c r="BS94" s="1"/>
  <c r="AM94"/>
  <c r="BL94" s="1"/>
  <c r="AZ93"/>
  <c r="BS93" s="1"/>
  <c r="AM93"/>
  <c r="BL93" s="1"/>
  <c r="AZ92"/>
  <c r="BT92" s="1"/>
  <c r="AM92"/>
  <c r="BL92" s="1"/>
  <c r="BU90"/>
  <c r="BK90"/>
  <c r="AW90"/>
  <c r="AO90"/>
  <c r="BN89"/>
  <c r="AR89"/>
  <c r="BN88"/>
  <c r="AR88"/>
  <c r="AZ84"/>
  <c r="BT84" s="1"/>
  <c r="AU84"/>
  <c r="AM84"/>
  <c r="BL84" s="1"/>
  <c r="AZ83"/>
  <c r="BT83" s="1"/>
  <c r="AM83"/>
  <c r="BL83" s="1"/>
  <c r="AZ82"/>
  <c r="BT82" s="1"/>
  <c r="AU82"/>
  <c r="AM82"/>
  <c r="BL82" s="1"/>
  <c r="AZ81"/>
  <c r="BT81" s="1"/>
  <c r="AM81"/>
  <c r="BL81" s="1"/>
  <c r="AZ80"/>
  <c r="BT80" s="1"/>
  <c r="AU80"/>
  <c r="AM80"/>
  <c r="BL80" s="1"/>
  <c r="AZ79"/>
  <c r="BT79" s="1"/>
  <c r="AM79"/>
  <c r="BL79" s="1"/>
  <c r="AZ78"/>
  <c r="BT78" s="1"/>
  <c r="AU78"/>
  <c r="AM78"/>
  <c r="BL78" s="1"/>
  <c r="AZ77"/>
  <c r="BT77" s="1"/>
  <c r="AM77"/>
  <c r="BL77" s="1"/>
  <c r="AZ76"/>
  <c r="BT76" s="1"/>
  <c r="AU76"/>
  <c r="AM76"/>
  <c r="BL76" s="1"/>
  <c r="AZ75"/>
  <c r="BT75" s="1"/>
  <c r="AM75"/>
  <c r="BL75" s="1"/>
  <c r="AZ74"/>
  <c r="BT74" s="1"/>
  <c r="AU74"/>
  <c r="AM74"/>
  <c r="BL74" s="1"/>
  <c r="AZ73"/>
  <c r="BT73" s="1"/>
  <c r="AM73"/>
  <c r="BL73" s="1"/>
  <c r="AZ72"/>
  <c r="BT72" s="1"/>
  <c r="AU72"/>
  <c r="AM72"/>
  <c r="BL72" s="1"/>
  <c r="AZ71"/>
  <c r="BS71" s="1"/>
  <c r="AM71"/>
  <c r="BL71" s="1"/>
  <c r="AZ70"/>
  <c r="BS70" s="1"/>
  <c r="AM70"/>
  <c r="BL70" s="1"/>
  <c r="AZ69"/>
  <c r="BS69" s="1"/>
  <c r="AM69"/>
  <c r="BL69" s="1"/>
  <c r="AZ68"/>
  <c r="AM68"/>
  <c r="BL68" s="1"/>
  <c r="AZ67"/>
  <c r="AU67" s="1"/>
  <c r="AM67"/>
  <c r="BL67" s="1"/>
  <c r="AZ66"/>
  <c r="AM66"/>
  <c r="BL66" s="1"/>
  <c r="AZ65"/>
  <c r="AU65" s="1"/>
  <c r="AM65"/>
  <c r="BL65" s="1"/>
  <c r="AZ64"/>
  <c r="BT64" s="1"/>
  <c r="AM64"/>
  <c r="BL64" s="1"/>
  <c r="BU62"/>
  <c r="BK62"/>
  <c r="AW62"/>
  <c r="AO62"/>
  <c r="BN61"/>
  <c r="AR61"/>
  <c r="BN60"/>
  <c r="AR60"/>
  <c r="W23"/>
  <c r="V23"/>
  <c r="U23"/>
  <c r="N23"/>
  <c r="AK17"/>
  <c r="AJ17"/>
  <c r="AI17"/>
  <c r="AH17"/>
  <c r="AG17"/>
  <c r="AE17"/>
  <c r="AD17"/>
  <c r="AC17"/>
  <c r="AB17"/>
  <c r="AF17"/>
  <c r="AK16"/>
  <c r="AJ16"/>
  <c r="AI16"/>
  <c r="AH16"/>
  <c r="AG16"/>
  <c r="AF16"/>
  <c r="AE16"/>
  <c r="AD16"/>
  <c r="AC16"/>
  <c r="AB16"/>
  <c r="M16"/>
  <c r="AK15"/>
  <c r="AJ15"/>
  <c r="AI15"/>
  <c r="AH15"/>
  <c r="AG15"/>
  <c r="AF15"/>
  <c r="AE15"/>
  <c r="AC15"/>
  <c r="AD15"/>
  <c r="AK14"/>
  <c r="AJ14"/>
  <c r="AI14"/>
  <c r="AH14"/>
  <c r="AG14"/>
  <c r="AF14"/>
  <c r="AE14"/>
  <c r="AD14"/>
  <c r="AC14"/>
  <c r="AK13"/>
  <c r="AJ13"/>
  <c r="AI13"/>
  <c r="AH13"/>
  <c r="AG13"/>
  <c r="AE13"/>
  <c r="AD13"/>
  <c r="AC13"/>
  <c r="AK12"/>
  <c r="AJ12"/>
  <c r="AI12"/>
  <c r="AH12"/>
  <c r="AG12"/>
  <c r="AE12"/>
  <c r="AD12"/>
  <c r="AC12"/>
  <c r="AF12"/>
  <c r="AF19" i="36" l="1"/>
  <c r="J37"/>
  <c r="J38"/>
  <c r="N40"/>
  <c r="G40"/>
  <c r="N33"/>
  <c r="G33"/>
  <c r="G42"/>
  <c r="N42"/>
  <c r="N35"/>
  <c r="G35"/>
  <c r="M22"/>
  <c r="M20"/>
  <c r="N19"/>
  <c r="J37" i="35"/>
  <c r="G44"/>
  <c r="N38"/>
  <c r="G40"/>
  <c r="N35"/>
  <c r="N34"/>
  <c r="G34"/>
  <c r="N37"/>
  <c r="G37"/>
  <c r="N20"/>
  <c r="N22"/>
  <c r="AJ19"/>
  <c r="J43" s="1"/>
  <c r="M19"/>
  <c r="N41" i="34"/>
  <c r="G31"/>
  <c r="N40"/>
  <c r="G42"/>
  <c r="G35"/>
  <c r="N22"/>
  <c r="N20"/>
  <c r="U22"/>
  <c r="P19"/>
  <c r="J37"/>
  <c r="J38"/>
  <c r="N43"/>
  <c r="G43"/>
  <c r="P22"/>
  <c r="AP97" i="23"/>
  <c r="AP101"/>
  <c r="AP105"/>
  <c r="AP109"/>
  <c r="AP79"/>
  <c r="AP83"/>
  <c r="AP95"/>
  <c r="AP99"/>
  <c r="AP103"/>
  <c r="AP107"/>
  <c r="AP112"/>
  <c r="AU78"/>
  <c r="AU80"/>
  <c r="AU82"/>
  <c r="AU84"/>
  <c r="AP94"/>
  <c r="AP96"/>
  <c r="AP98"/>
  <c r="AP100"/>
  <c r="AP102"/>
  <c r="AP104"/>
  <c r="AP106"/>
  <c r="AP108"/>
  <c r="AP110"/>
  <c r="AU92" i="9"/>
  <c r="AP107" i="26"/>
  <c r="AP109"/>
  <c r="AP110"/>
  <c r="AU93" i="23"/>
  <c r="AP111"/>
  <c r="AP113"/>
  <c r="AV90" i="25"/>
  <c r="AV91" s="1"/>
  <c r="AV92" s="1"/>
  <c r="AV93" s="1"/>
  <c r="AV94" s="1"/>
  <c r="AV95" s="1"/>
  <c r="AV96" s="1"/>
  <c r="AV97" s="1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BS90"/>
  <c r="AU107"/>
  <c r="AU108"/>
  <c r="AU109"/>
  <c r="AU110"/>
  <c r="AU97" i="10"/>
  <c r="AU97" i="11"/>
  <c r="AU97" i="14"/>
  <c r="BM62" i="26"/>
  <c r="BM66"/>
  <c r="BM69"/>
  <c r="BM71"/>
  <c r="BM73"/>
  <c r="BM75"/>
  <c r="BM77"/>
  <c r="BM79"/>
  <c r="BM81"/>
  <c r="BM90"/>
  <c r="BM91" s="1"/>
  <c r="BM92" s="1"/>
  <c r="BM93" s="1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BM110" s="1"/>
  <c r="AD17"/>
  <c r="J31" s="1"/>
  <c r="N31" s="1"/>
  <c r="AH17"/>
  <c r="J38" s="1"/>
  <c r="AP62"/>
  <c r="BM63"/>
  <c r="AP64"/>
  <c r="BM64"/>
  <c r="AP65"/>
  <c r="BM65"/>
  <c r="AP66"/>
  <c r="AU68"/>
  <c r="BM68"/>
  <c r="AP69"/>
  <c r="AU70"/>
  <c r="BM70"/>
  <c r="AP71"/>
  <c r="AU72"/>
  <c r="BM72"/>
  <c r="AP73"/>
  <c r="AU74"/>
  <c r="BM74"/>
  <c r="AP75"/>
  <c r="AU76"/>
  <c r="BM76"/>
  <c r="AP77"/>
  <c r="AU78"/>
  <c r="BM78"/>
  <c r="AP79"/>
  <c r="AU80"/>
  <c r="BM80"/>
  <c r="AP81"/>
  <c r="AU82"/>
  <c r="BM82"/>
  <c r="AP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V72" i="9"/>
  <c r="BS72"/>
  <c r="AU73"/>
  <c r="AV74"/>
  <c r="BS74"/>
  <c r="AU75"/>
  <c r="AV76"/>
  <c r="BS76"/>
  <c r="AU77"/>
  <c r="AV78"/>
  <c r="BS78"/>
  <c r="AU79"/>
  <c r="AV80"/>
  <c r="BS80"/>
  <c r="AU81"/>
  <c r="AV82"/>
  <c r="BS82"/>
  <c r="AU83"/>
  <c r="AV84"/>
  <c r="BS84"/>
  <c r="BM78" i="23"/>
  <c r="BM80"/>
  <c r="BM82"/>
  <c r="BM84"/>
  <c r="BM93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BM110" s="1"/>
  <c r="BM111" s="1"/>
  <c r="BM112" s="1"/>
  <c r="BM113" s="1"/>
  <c r="AP65"/>
  <c r="BM65"/>
  <c r="AP66"/>
  <c r="BM66"/>
  <c r="AP67"/>
  <c r="BM67"/>
  <c r="AP68"/>
  <c r="BM68"/>
  <c r="AP73"/>
  <c r="BM73"/>
  <c r="AP74"/>
  <c r="BM74"/>
  <c r="AP75"/>
  <c r="BM75"/>
  <c r="AP76"/>
  <c r="BM76"/>
  <c r="AP77"/>
  <c r="BM77"/>
  <c r="AP78"/>
  <c r="AU79"/>
  <c r="BM79"/>
  <c r="AP80"/>
  <c r="AU81"/>
  <c r="BM81"/>
  <c r="AP82"/>
  <c r="AU83"/>
  <c r="BM83"/>
  <c r="AP84"/>
  <c r="AU85"/>
  <c r="BM85"/>
  <c r="AP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BS62" i="25"/>
  <c r="AJ17" i="24"/>
  <c r="J40" s="1"/>
  <c r="AC17"/>
  <c r="J30" s="1"/>
  <c r="G30" s="1"/>
  <c r="AE17"/>
  <c r="J32" s="1"/>
  <c r="AH17"/>
  <c r="J38" s="1"/>
  <c r="G38" s="1"/>
  <c r="AK17"/>
  <c r="J41" s="1"/>
  <c r="AP63"/>
  <c r="AP65"/>
  <c r="AP67"/>
  <c r="AP69"/>
  <c r="AP71"/>
  <c r="AP73"/>
  <c r="AP75"/>
  <c r="AP77"/>
  <c r="AP79"/>
  <c r="AP81"/>
  <c r="AP90"/>
  <c r="AU92"/>
  <c r="AU94"/>
  <c r="AU96"/>
  <c r="AU98"/>
  <c r="AU100"/>
  <c r="AU102"/>
  <c r="AU104"/>
  <c r="AU106"/>
  <c r="AU108"/>
  <c r="AU110"/>
  <c r="AK17" i="25"/>
  <c r="J41" s="1"/>
  <c r="G41" s="1"/>
  <c r="M14"/>
  <c r="M17" s="1"/>
  <c r="AQ62"/>
  <c r="AV62"/>
  <c r="AV63"/>
  <c r="BS63"/>
  <c r="AV64"/>
  <c r="BS64"/>
  <c r="AV66"/>
  <c r="BS66"/>
  <c r="AV68"/>
  <c r="BS68"/>
  <c r="AV70"/>
  <c r="BS70"/>
  <c r="AV72"/>
  <c r="BS72"/>
  <c r="AV74"/>
  <c r="BS74"/>
  <c r="AV76"/>
  <c r="BS76"/>
  <c r="AV78"/>
  <c r="BS78"/>
  <c r="AV80"/>
  <c r="BS80"/>
  <c r="AV82"/>
  <c r="BS82"/>
  <c r="BM91"/>
  <c r="BM92" s="1"/>
  <c r="BM93" s="1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AG23" i="10"/>
  <c r="J44" s="1"/>
  <c r="AV69"/>
  <c r="BS69"/>
  <c r="AV71"/>
  <c r="BS71"/>
  <c r="AV73"/>
  <c r="AV74" s="1"/>
  <c r="AV75" s="1"/>
  <c r="AV76" s="1"/>
  <c r="BS73"/>
  <c r="AU74"/>
  <c r="AU75"/>
  <c r="AU76"/>
  <c r="AV78"/>
  <c r="BS78"/>
  <c r="AV80"/>
  <c r="BS80"/>
  <c r="AV82"/>
  <c r="BS82"/>
  <c r="AV84"/>
  <c r="BS84"/>
  <c r="AV86"/>
  <c r="BS86"/>
  <c r="AV88"/>
  <c r="BS88"/>
  <c r="AV97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AV113" s="1"/>
  <c r="AV114" s="1"/>
  <c r="AV115" s="1"/>
  <c r="AV116" s="1"/>
  <c r="AV117" s="1"/>
  <c r="BS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V70" i="11"/>
  <c r="BS70"/>
  <c r="AV72"/>
  <c r="BS72"/>
  <c r="BT73"/>
  <c r="AV77"/>
  <c r="BS77"/>
  <c r="AV80"/>
  <c r="BS80"/>
  <c r="AV82"/>
  <c r="BS82"/>
  <c r="AV84"/>
  <c r="BS84"/>
  <c r="AV86"/>
  <c r="BS86"/>
  <c r="AV88"/>
  <c r="BS88"/>
  <c r="AV97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AV113" s="1"/>
  <c r="AV114" s="1"/>
  <c r="AV115" s="1"/>
  <c r="AV116" s="1"/>
  <c r="AV117" s="1"/>
  <c r="BS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I23" i="14"/>
  <c r="J46" s="1"/>
  <c r="AK23"/>
  <c r="J48" s="1"/>
  <c r="AV69"/>
  <c r="BS69"/>
  <c r="AV71"/>
  <c r="BS71"/>
  <c r="AV73"/>
  <c r="AV74" s="1"/>
  <c r="BS73"/>
  <c r="AU74"/>
  <c r="AV80"/>
  <c r="BS80"/>
  <c r="AV82"/>
  <c r="BS82"/>
  <c r="AV84"/>
  <c r="BS84"/>
  <c r="AV86"/>
  <c r="BS86"/>
  <c r="AV88"/>
  <c r="BS88"/>
  <c r="AV97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AV113" s="1"/>
  <c r="AV114" s="1"/>
  <c r="AV115" s="1"/>
  <c r="AV116" s="1"/>
  <c r="AV117" s="1"/>
  <c r="BS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M14" i="7"/>
  <c r="AV73" i="11"/>
  <c r="AV74" s="1"/>
  <c r="AV75" s="1"/>
  <c r="AV76" s="1"/>
  <c r="AF23" i="10"/>
  <c r="AG23" i="11"/>
  <c r="J44" s="1"/>
  <c r="G44" s="1"/>
  <c r="AI23"/>
  <c r="J46" s="1"/>
  <c r="G46" s="1"/>
  <c r="AP69" i="23"/>
  <c r="BM69"/>
  <c r="AP70"/>
  <c r="BM70"/>
  <c r="AP71"/>
  <c r="BM71"/>
  <c r="AP72"/>
  <c r="BM72"/>
  <c r="AK19"/>
  <c r="J44" s="1"/>
  <c r="G44" s="1"/>
  <c r="AC19"/>
  <c r="J33" s="1"/>
  <c r="G33" s="1"/>
  <c r="AE19"/>
  <c r="J35" s="1"/>
  <c r="N35" s="1"/>
  <c r="AC17" i="26"/>
  <c r="J30" s="1"/>
  <c r="AE17"/>
  <c r="J32" s="1"/>
  <c r="N32" s="1"/>
  <c r="AG17"/>
  <c r="J37" s="1"/>
  <c r="N37" s="1"/>
  <c r="AI17"/>
  <c r="J39" s="1"/>
  <c r="G39" s="1"/>
  <c r="AK17"/>
  <c r="J41" s="1"/>
  <c r="N41" s="1"/>
  <c r="AB23" i="14"/>
  <c r="J35" s="1"/>
  <c r="AD23"/>
  <c r="J38" s="1"/>
  <c r="AF13" i="11"/>
  <c r="AD19" i="23"/>
  <c r="J34" s="1"/>
  <c r="N34" s="1"/>
  <c r="AH19"/>
  <c r="J41" s="1"/>
  <c r="N41" s="1"/>
  <c r="AE19" i="9"/>
  <c r="J34" s="1"/>
  <c r="N34" s="1"/>
  <c r="AC19"/>
  <c r="J32" s="1"/>
  <c r="G32" s="1"/>
  <c r="AB23" i="11"/>
  <c r="J35" s="1"/>
  <c r="G35" s="1"/>
  <c r="N17" i="26"/>
  <c r="N20" s="1"/>
  <c r="K16" i="4" s="1"/>
  <c r="N16" s="1"/>
  <c r="AU67" i="26"/>
  <c r="AB17"/>
  <c r="J28" s="1"/>
  <c r="N28" s="1"/>
  <c r="AF17"/>
  <c r="J34" s="1"/>
  <c r="AJ17"/>
  <c r="J40" s="1"/>
  <c r="G40" s="1"/>
  <c r="G37"/>
  <c r="G41"/>
  <c r="N30"/>
  <c r="G30"/>
  <c r="N38"/>
  <c r="G38"/>
  <c r="N18"/>
  <c r="G32"/>
  <c r="U20"/>
  <c r="BS62"/>
  <c r="AV62"/>
  <c r="BS63"/>
  <c r="AV63"/>
  <c r="BS64"/>
  <c r="AV64"/>
  <c r="BS65"/>
  <c r="AV65"/>
  <c r="BT65"/>
  <c r="M20"/>
  <c r="BT62"/>
  <c r="BT63"/>
  <c r="BT64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90"/>
  <c r="BT91" s="1"/>
  <c r="BT92" s="1"/>
  <c r="BT93" s="1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AQ62"/>
  <c r="AQ63"/>
  <c r="AQ64"/>
  <c r="AQ65"/>
  <c r="AQ66"/>
  <c r="AV66"/>
  <c r="AQ67"/>
  <c r="AV67"/>
  <c r="AQ68"/>
  <c r="AV68"/>
  <c r="AQ69"/>
  <c r="AV69"/>
  <c r="AQ70"/>
  <c r="AV70"/>
  <c r="AQ71"/>
  <c r="AV71"/>
  <c r="AQ72"/>
  <c r="AV72"/>
  <c r="AQ73"/>
  <c r="AV73"/>
  <c r="AQ74"/>
  <c r="AV74"/>
  <c r="AQ75"/>
  <c r="AV75"/>
  <c r="AQ76"/>
  <c r="AV76"/>
  <c r="AQ77"/>
  <c r="AV77"/>
  <c r="AQ78"/>
  <c r="AV78"/>
  <c r="AQ79"/>
  <c r="AV79"/>
  <c r="AQ80"/>
  <c r="AV80"/>
  <c r="AQ81"/>
  <c r="AV81"/>
  <c r="AQ82"/>
  <c r="AV82"/>
  <c r="AQ90"/>
  <c r="AV90"/>
  <c r="AQ91"/>
  <c r="AV91"/>
  <c r="AQ92"/>
  <c r="AV92"/>
  <c r="AQ93"/>
  <c r="AV93"/>
  <c r="AQ94"/>
  <c r="AV94"/>
  <c r="AQ95"/>
  <c r="AV95"/>
  <c r="AQ96"/>
  <c r="AV96"/>
  <c r="AQ97"/>
  <c r="AV97"/>
  <c r="AQ98"/>
  <c r="AV98"/>
  <c r="AQ99"/>
  <c r="AV99"/>
  <c r="AQ100"/>
  <c r="AV100"/>
  <c r="AQ101"/>
  <c r="AV101"/>
  <c r="AQ102"/>
  <c r="AV102"/>
  <c r="AQ103"/>
  <c r="AV103"/>
  <c r="AQ104"/>
  <c r="AV104"/>
  <c r="AQ105"/>
  <c r="AV105"/>
  <c r="AQ106"/>
  <c r="AV106"/>
  <c r="AQ107"/>
  <c r="AV107"/>
  <c r="AQ108"/>
  <c r="AV108"/>
  <c r="AQ109"/>
  <c r="AV109"/>
  <c r="AQ110"/>
  <c r="AV110"/>
  <c r="BT74" i="10"/>
  <c r="BT75" s="1"/>
  <c r="BT76" s="1"/>
  <c r="AB23"/>
  <c r="J35" s="1"/>
  <c r="G35" s="1"/>
  <c r="AI23"/>
  <c r="J46" s="1"/>
  <c r="AC23"/>
  <c r="J37" s="1"/>
  <c r="G37" s="1"/>
  <c r="AE23"/>
  <c r="J39" s="1"/>
  <c r="AH23"/>
  <c r="J45" s="1"/>
  <c r="G45" s="1"/>
  <c r="AJ23"/>
  <c r="J47" s="1"/>
  <c r="AB17" i="25"/>
  <c r="J28" s="1"/>
  <c r="G28" s="1"/>
  <c r="AD17"/>
  <c r="J31" s="1"/>
  <c r="G31" s="1"/>
  <c r="AF17"/>
  <c r="J35" s="1"/>
  <c r="N35" s="1"/>
  <c r="AH17"/>
  <c r="J38" s="1"/>
  <c r="G38" s="1"/>
  <c r="AJ17"/>
  <c r="J40" s="1"/>
  <c r="N40" s="1"/>
  <c r="N17"/>
  <c r="N20" s="1"/>
  <c r="K18" i="11" s="1"/>
  <c r="AC17" i="25"/>
  <c r="J30" s="1"/>
  <c r="G30" s="1"/>
  <c r="AG17"/>
  <c r="J37" s="1"/>
  <c r="N37" s="1"/>
  <c r="AE17"/>
  <c r="J32" s="1"/>
  <c r="G32" s="1"/>
  <c r="AI17"/>
  <c r="J39" s="1"/>
  <c r="N39" s="1"/>
  <c r="G37"/>
  <c r="N41"/>
  <c r="N31"/>
  <c r="BM63"/>
  <c r="AP63"/>
  <c r="BM62"/>
  <c r="AP62"/>
  <c r="BM64"/>
  <c r="AP64"/>
  <c r="BL64"/>
  <c r="N32"/>
  <c r="N38"/>
  <c r="BT91"/>
  <c r="BT92" s="1"/>
  <c r="BT93" s="1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M110"/>
  <c r="BT110"/>
  <c r="AQ63"/>
  <c r="BL63"/>
  <c r="AQ65"/>
  <c r="BL65"/>
  <c r="AQ66"/>
  <c r="BL66"/>
  <c r="AQ67"/>
  <c r="BL67"/>
  <c r="AQ68"/>
  <c r="BL68"/>
  <c r="AQ69"/>
  <c r="BL69"/>
  <c r="AQ70"/>
  <c r="BL70"/>
  <c r="AQ71"/>
  <c r="BL71"/>
  <c r="AQ72"/>
  <c r="BL72"/>
  <c r="AQ73"/>
  <c r="BL73"/>
  <c r="AQ74"/>
  <c r="BL74"/>
  <c r="AQ75"/>
  <c r="BL75"/>
  <c r="AQ76"/>
  <c r="BL76"/>
  <c r="AQ77"/>
  <c r="BL77"/>
  <c r="AQ78"/>
  <c r="BL78"/>
  <c r="AQ79"/>
  <c r="BL79"/>
  <c r="AQ80"/>
  <c r="BL80"/>
  <c r="AQ81"/>
  <c r="BL81"/>
  <c r="AQ82"/>
  <c r="BL82"/>
  <c r="AQ90"/>
  <c r="BL90"/>
  <c r="AQ91"/>
  <c r="BL91"/>
  <c r="AQ92"/>
  <c r="BL92"/>
  <c r="AQ93"/>
  <c r="BL93"/>
  <c r="AQ94"/>
  <c r="BL94"/>
  <c r="AQ95"/>
  <c r="BL95"/>
  <c r="AQ96"/>
  <c r="BL96"/>
  <c r="AQ97"/>
  <c r="BL97"/>
  <c r="AQ98"/>
  <c r="BL98"/>
  <c r="AQ99"/>
  <c r="BL99"/>
  <c r="AQ100"/>
  <c r="BL100"/>
  <c r="AQ101"/>
  <c r="BL101"/>
  <c r="AQ102"/>
  <c r="BL102"/>
  <c r="AQ103"/>
  <c r="BL103"/>
  <c r="AQ104"/>
  <c r="BL104"/>
  <c r="AQ105"/>
  <c r="BL105"/>
  <c r="AQ106"/>
  <c r="BL106"/>
  <c r="AQ107"/>
  <c r="BL107"/>
  <c r="AQ108"/>
  <c r="BL108"/>
  <c r="AQ109"/>
  <c r="BL109"/>
  <c r="AQ110"/>
  <c r="BL110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B17" i="24"/>
  <c r="J28" s="1"/>
  <c r="N28" s="1"/>
  <c r="AG17"/>
  <c r="J37" s="1"/>
  <c r="AI17"/>
  <c r="J39" s="1"/>
  <c r="N39" s="1"/>
  <c r="M12"/>
  <c r="AD17"/>
  <c r="J31" s="1"/>
  <c r="N31" s="1"/>
  <c r="N13"/>
  <c r="N17" s="1"/>
  <c r="M14"/>
  <c r="AP62"/>
  <c r="AU63"/>
  <c r="BM63"/>
  <c r="AP64"/>
  <c r="AU65"/>
  <c r="BM65"/>
  <c r="AP66"/>
  <c r="AU67"/>
  <c r="BM67"/>
  <c r="AP68"/>
  <c r="AU69"/>
  <c r="BM69"/>
  <c r="AP70"/>
  <c r="AU71"/>
  <c r="BM71"/>
  <c r="AP72"/>
  <c r="AU73"/>
  <c r="BM73"/>
  <c r="AP74"/>
  <c r="AU75"/>
  <c r="BM75"/>
  <c r="AP76"/>
  <c r="AU77"/>
  <c r="BM77"/>
  <c r="AP78"/>
  <c r="AU79"/>
  <c r="BM79"/>
  <c r="AP80"/>
  <c r="AU81"/>
  <c r="BM81"/>
  <c r="AP82"/>
  <c r="AU90"/>
  <c r="BM90"/>
  <c r="BM91" s="1"/>
  <c r="BM92" s="1"/>
  <c r="BM93" s="1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BM62"/>
  <c r="BM64"/>
  <c r="BM66"/>
  <c r="BM68"/>
  <c r="BM70"/>
  <c r="BM72"/>
  <c r="BM74"/>
  <c r="BM76"/>
  <c r="BM78"/>
  <c r="BM80"/>
  <c r="BM82"/>
  <c r="J34"/>
  <c r="J35"/>
  <c r="N38"/>
  <c r="N40"/>
  <c r="G40"/>
  <c r="N20"/>
  <c r="K18" i="7" s="1"/>
  <c r="M18" s="1"/>
  <c r="N18" i="24"/>
  <c r="N30"/>
  <c r="N32"/>
  <c r="G32"/>
  <c r="N37"/>
  <c r="G37"/>
  <c r="G39"/>
  <c r="N41"/>
  <c r="G41"/>
  <c r="BT62"/>
  <c r="BT63" s="1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90"/>
  <c r="BT91" s="1"/>
  <c r="BT92" s="1"/>
  <c r="BT93" s="1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M110"/>
  <c r="AQ62"/>
  <c r="AV62"/>
  <c r="AQ63"/>
  <c r="AV63"/>
  <c r="AQ64"/>
  <c r="AV64"/>
  <c r="AQ65"/>
  <c r="AV65"/>
  <c r="AQ66"/>
  <c r="AV66"/>
  <c r="AQ67"/>
  <c r="AV67"/>
  <c r="AQ68"/>
  <c r="AV68"/>
  <c r="AQ69"/>
  <c r="AV69"/>
  <c r="AQ70"/>
  <c r="AV70"/>
  <c r="AQ71"/>
  <c r="AV71"/>
  <c r="AQ72"/>
  <c r="AV72"/>
  <c r="AQ73"/>
  <c r="AV73"/>
  <c r="AQ74"/>
  <c r="AV74"/>
  <c r="AQ75"/>
  <c r="AV75"/>
  <c r="AQ76"/>
  <c r="AV76"/>
  <c r="AQ77"/>
  <c r="AV77"/>
  <c r="AQ78"/>
  <c r="AV78"/>
  <c r="AQ79"/>
  <c r="AV79"/>
  <c r="AQ80"/>
  <c r="AV80"/>
  <c r="AQ81"/>
  <c r="AV81"/>
  <c r="AQ82"/>
  <c r="AV82"/>
  <c r="AQ90"/>
  <c r="AV90"/>
  <c r="AQ91"/>
  <c r="AV91"/>
  <c r="AQ92"/>
  <c r="AV92"/>
  <c r="AQ93"/>
  <c r="AV93"/>
  <c r="AQ94"/>
  <c r="AV94"/>
  <c r="AQ95"/>
  <c r="AV95"/>
  <c r="AQ96"/>
  <c r="AV96"/>
  <c r="AQ97"/>
  <c r="AV97"/>
  <c r="AQ98"/>
  <c r="AV98"/>
  <c r="AQ99"/>
  <c r="AV99"/>
  <c r="AQ100"/>
  <c r="AV100"/>
  <c r="AQ101"/>
  <c r="AV101"/>
  <c r="AQ102"/>
  <c r="AV102"/>
  <c r="AQ103"/>
  <c r="AV103"/>
  <c r="AQ104"/>
  <c r="AV104"/>
  <c r="AQ105"/>
  <c r="AV105"/>
  <c r="AQ106"/>
  <c r="AV106"/>
  <c r="AQ107"/>
  <c r="AV107"/>
  <c r="AQ108"/>
  <c r="AV108"/>
  <c r="AQ109"/>
  <c r="AQ110" s="1"/>
  <c r="AV109"/>
  <c r="AV110" s="1"/>
  <c r="BS109"/>
  <c r="AD23" i="10"/>
  <c r="J38" s="1"/>
  <c r="G38" s="1"/>
  <c r="AU75" i="11"/>
  <c r="AU76"/>
  <c r="BS78"/>
  <c r="AV75" i="14"/>
  <c r="AV76" s="1"/>
  <c r="AU75"/>
  <c r="AU76"/>
  <c r="AV78"/>
  <c r="BS78"/>
  <c r="BT65" i="9"/>
  <c r="AK19"/>
  <c r="J43" s="1"/>
  <c r="G43" s="1"/>
  <c r="AU64"/>
  <c r="BS65"/>
  <c r="BT66"/>
  <c r="BT67" s="1"/>
  <c r="BT68" s="1"/>
  <c r="BT69" s="1"/>
  <c r="AG19"/>
  <c r="J39" s="1"/>
  <c r="G39" s="1"/>
  <c r="AI19"/>
  <c r="J41" s="1"/>
  <c r="G41" s="1"/>
  <c r="AU66"/>
  <c r="BS67"/>
  <c r="AU68"/>
  <c r="AD19"/>
  <c r="J33" s="1"/>
  <c r="G33" s="1"/>
  <c r="AH19"/>
  <c r="J40" s="1"/>
  <c r="G40" s="1"/>
  <c r="AJ19"/>
  <c r="J42" s="1"/>
  <c r="G42" s="1"/>
  <c r="AF13"/>
  <c r="AF19" s="1"/>
  <c r="N17"/>
  <c r="AV64"/>
  <c r="AV65" s="1"/>
  <c r="AV66" s="1"/>
  <c r="AV67" s="1"/>
  <c r="AV68" s="1"/>
  <c r="AV69" s="1"/>
  <c r="AV70" s="1"/>
  <c r="AV71" s="1"/>
  <c r="BS64"/>
  <c r="BS66"/>
  <c r="BS68"/>
  <c r="AU69"/>
  <c r="AU70"/>
  <c r="AU71"/>
  <c r="AV73"/>
  <c r="BS73"/>
  <c r="AV75"/>
  <c r="BS75"/>
  <c r="AV77"/>
  <c r="BS77"/>
  <c r="AV79"/>
  <c r="BS79"/>
  <c r="AV81"/>
  <c r="BS81"/>
  <c r="AV83"/>
  <c r="BS83"/>
  <c r="AV92"/>
  <c r="AV93" s="1"/>
  <c r="AV94" s="1"/>
  <c r="AV95" s="1"/>
  <c r="AV96" s="1"/>
  <c r="AV97" s="1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BS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BS65" i="23"/>
  <c r="AV65"/>
  <c r="BS66"/>
  <c r="AV66"/>
  <c r="BS67"/>
  <c r="AV67"/>
  <c r="BS68"/>
  <c r="AV68"/>
  <c r="BS69"/>
  <c r="AV69"/>
  <c r="BS70"/>
  <c r="AV70"/>
  <c r="BS71"/>
  <c r="AV71"/>
  <c r="BS72"/>
  <c r="AV72"/>
  <c r="BS73"/>
  <c r="AV73"/>
  <c r="BS74"/>
  <c r="AV74"/>
  <c r="BS75"/>
  <c r="AV75"/>
  <c r="BS76"/>
  <c r="AV76"/>
  <c r="BS77"/>
  <c r="AV77"/>
  <c r="BT77"/>
  <c r="AF19"/>
  <c r="AJ14"/>
  <c r="M14"/>
  <c r="AJ15"/>
  <c r="N15"/>
  <c r="BT65"/>
  <c r="BT66" s="1"/>
  <c r="BT67" s="1"/>
  <c r="BT68" s="1"/>
  <c r="BT69" s="1"/>
  <c r="BT70" s="1"/>
  <c r="BT71"/>
  <c r="BT72"/>
  <c r="BT73"/>
  <c r="BT74"/>
  <c r="BT75"/>
  <c r="BT76"/>
  <c r="AG19"/>
  <c r="J40" s="1"/>
  <c r="AI19"/>
  <c r="J42" s="1"/>
  <c r="AU65"/>
  <c r="AU66"/>
  <c r="AU67"/>
  <c r="AU68"/>
  <c r="AU69"/>
  <c r="AU70"/>
  <c r="AU71"/>
  <c r="AU72"/>
  <c r="AU73"/>
  <c r="AU74"/>
  <c r="AU75"/>
  <c r="AU76"/>
  <c r="AU77"/>
  <c r="BT78"/>
  <c r="BT79"/>
  <c r="BT80"/>
  <c r="BT81"/>
  <c r="BT82"/>
  <c r="BT83"/>
  <c r="BT84"/>
  <c r="BT85"/>
  <c r="BT93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AQ65"/>
  <c r="AQ66" s="1"/>
  <c r="AQ67"/>
  <c r="AQ68" s="1"/>
  <c r="AQ69" s="1"/>
  <c r="AQ70" s="1"/>
  <c r="AQ71"/>
  <c r="AQ72"/>
  <c r="AQ73"/>
  <c r="AQ74"/>
  <c r="AQ75"/>
  <c r="AQ76"/>
  <c r="AQ77"/>
  <c r="AQ78"/>
  <c r="AV78"/>
  <c r="AQ79"/>
  <c r="AV79"/>
  <c r="AQ80"/>
  <c r="AV80"/>
  <c r="AQ81"/>
  <c r="AV81"/>
  <c r="AQ82"/>
  <c r="AV82"/>
  <c r="AQ83"/>
  <c r="AV83"/>
  <c r="AQ84"/>
  <c r="AV84"/>
  <c r="AQ85"/>
  <c r="AV85"/>
  <c r="AQ93"/>
  <c r="AV93"/>
  <c r="AQ94"/>
  <c r="AV94"/>
  <c r="AQ95"/>
  <c r="AV95"/>
  <c r="AQ96"/>
  <c r="AV96"/>
  <c r="AQ97"/>
  <c r="AV97"/>
  <c r="AQ98"/>
  <c r="AV98"/>
  <c r="AQ99"/>
  <c r="AV99"/>
  <c r="AQ100"/>
  <c r="AV100"/>
  <c r="AQ101"/>
  <c r="AV101"/>
  <c r="AQ102"/>
  <c r="AV102"/>
  <c r="AQ103"/>
  <c r="AV103"/>
  <c r="AQ104"/>
  <c r="AV104"/>
  <c r="AQ105"/>
  <c r="AV105"/>
  <c r="AQ106"/>
  <c r="AV106"/>
  <c r="AQ107"/>
  <c r="AV107"/>
  <c r="AQ108"/>
  <c r="AV108"/>
  <c r="AQ109"/>
  <c r="AV109"/>
  <c r="AQ110"/>
  <c r="AV110"/>
  <c r="AQ111"/>
  <c r="AV111"/>
  <c r="AQ112"/>
  <c r="AV112"/>
  <c r="AQ113"/>
  <c r="AV113"/>
  <c r="AF12" i="11"/>
  <c r="AC23"/>
  <c r="J37" s="1"/>
  <c r="G37" s="1"/>
  <c r="AE23"/>
  <c r="J39" s="1"/>
  <c r="G39" s="1"/>
  <c r="AH23"/>
  <c r="J45" s="1"/>
  <c r="N45" s="1"/>
  <c r="AJ23"/>
  <c r="J47" s="1"/>
  <c r="G47" s="1"/>
  <c r="AK14"/>
  <c r="AD15"/>
  <c r="AD23" s="1"/>
  <c r="J38" s="1"/>
  <c r="AK23"/>
  <c r="J48" s="1"/>
  <c r="G48" s="1"/>
  <c r="N37" i="14"/>
  <c r="G37"/>
  <c r="N39"/>
  <c r="G39"/>
  <c r="N45"/>
  <c r="G45"/>
  <c r="N47"/>
  <c r="G47"/>
  <c r="J41"/>
  <c r="J42"/>
  <c r="N35"/>
  <c r="G35"/>
  <c r="N38"/>
  <c r="G38"/>
  <c r="N44"/>
  <c r="G44"/>
  <c r="N46"/>
  <c r="G46"/>
  <c r="N48"/>
  <c r="G48"/>
  <c r="BT74"/>
  <c r="BT75" s="1"/>
  <c r="BT76" s="1"/>
  <c r="BT98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BT114" s="1"/>
  <c r="BT115" s="1"/>
  <c r="BT116" s="1"/>
  <c r="BT117" s="1"/>
  <c r="M23"/>
  <c r="M26" s="1"/>
  <c r="K19" i="4" s="1"/>
  <c r="N19" s="1"/>
  <c r="N23" i="14"/>
  <c r="N26" s="1"/>
  <c r="K20" i="4" s="1"/>
  <c r="O20" s="1"/>
  <c r="AP69" i="14"/>
  <c r="BM69"/>
  <c r="AP70"/>
  <c r="BM70"/>
  <c r="AP71"/>
  <c r="BM71"/>
  <c r="AP72"/>
  <c r="BM72"/>
  <c r="AP73"/>
  <c r="BM73"/>
  <c r="AP74"/>
  <c r="BM74"/>
  <c r="BM75" s="1"/>
  <c r="AP75"/>
  <c r="AP76"/>
  <c r="BM76"/>
  <c r="AP77"/>
  <c r="BM77"/>
  <c r="AP78"/>
  <c r="BM78"/>
  <c r="AP79"/>
  <c r="BM79"/>
  <c r="AP80"/>
  <c r="BM80"/>
  <c r="AP81"/>
  <c r="BM81"/>
  <c r="AP82"/>
  <c r="BM82"/>
  <c r="AP83"/>
  <c r="BM83"/>
  <c r="AP84"/>
  <c r="BM84"/>
  <c r="AP85"/>
  <c r="BM85"/>
  <c r="AP86"/>
  <c r="BM86"/>
  <c r="AP87"/>
  <c r="BM87"/>
  <c r="AP88"/>
  <c r="BM88"/>
  <c r="AP89"/>
  <c r="BM89"/>
  <c r="AP97"/>
  <c r="BM97"/>
  <c r="AP98"/>
  <c r="BM98"/>
  <c r="AP99"/>
  <c r="BM99"/>
  <c r="AP100"/>
  <c r="BM100"/>
  <c r="AP101"/>
  <c r="BM101"/>
  <c r="AP102"/>
  <c r="BM102"/>
  <c r="AP103"/>
  <c r="BM103"/>
  <c r="AP104"/>
  <c r="BM104"/>
  <c r="AP105"/>
  <c r="BM105"/>
  <c r="AP106"/>
  <c r="BM106"/>
  <c r="AP107"/>
  <c r="BM107"/>
  <c r="AP108"/>
  <c r="BM108"/>
  <c r="AP109"/>
  <c r="BM109"/>
  <c r="AP110"/>
  <c r="BM110"/>
  <c r="AP111"/>
  <c r="BM111"/>
  <c r="AP112"/>
  <c r="BM112"/>
  <c r="AP113"/>
  <c r="BM113"/>
  <c r="AP114"/>
  <c r="BM114"/>
  <c r="AP115"/>
  <c r="BM115"/>
  <c r="AP116"/>
  <c r="BM116"/>
  <c r="AP117"/>
  <c r="BM117"/>
  <c r="AQ69"/>
  <c r="AQ70"/>
  <c r="AQ71"/>
  <c r="AQ72"/>
  <c r="AQ73" s="1"/>
  <c r="AQ74" s="1"/>
  <c r="AQ75" s="1"/>
  <c r="AQ76"/>
  <c r="AQ77"/>
  <c r="AQ78"/>
  <c r="AQ79"/>
  <c r="AQ80"/>
  <c r="AQ81"/>
  <c r="AQ82"/>
  <c r="AQ83"/>
  <c r="AQ84"/>
  <c r="AQ85"/>
  <c r="AQ86"/>
  <c r="AQ87"/>
  <c r="AQ88"/>
  <c r="AQ89"/>
  <c r="AQ97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N48" i="11"/>
  <c r="N39"/>
  <c r="N47"/>
  <c r="N44"/>
  <c r="BT74"/>
  <c r="BT75" s="1"/>
  <c r="BT76" s="1"/>
  <c r="BT98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BT114" s="1"/>
  <c r="BT115" s="1"/>
  <c r="BT116" s="1"/>
  <c r="BT117" s="1"/>
  <c r="AP69"/>
  <c r="BM69"/>
  <c r="AP70"/>
  <c r="BM70"/>
  <c r="AP71"/>
  <c r="BM71"/>
  <c r="AP72"/>
  <c r="BM72"/>
  <c r="AP73"/>
  <c r="BM73"/>
  <c r="AP74"/>
  <c r="BM74"/>
  <c r="AP75"/>
  <c r="BM75"/>
  <c r="AP76"/>
  <c r="BM76"/>
  <c r="AP77"/>
  <c r="BM77"/>
  <c r="AP78"/>
  <c r="BM78"/>
  <c r="AP79"/>
  <c r="BM79"/>
  <c r="AP80"/>
  <c r="BM80"/>
  <c r="AP81"/>
  <c r="BM81"/>
  <c r="AP82"/>
  <c r="BM82"/>
  <c r="AP83"/>
  <c r="BM83"/>
  <c r="AP84"/>
  <c r="BM84"/>
  <c r="AP85"/>
  <c r="BM85"/>
  <c r="AP86"/>
  <c r="BM86"/>
  <c r="AP87"/>
  <c r="BM87"/>
  <c r="AP88"/>
  <c r="BM88"/>
  <c r="AP89"/>
  <c r="BM89"/>
  <c r="AP97"/>
  <c r="BM97"/>
  <c r="AP98"/>
  <c r="BM98"/>
  <c r="AP99"/>
  <c r="BM99"/>
  <c r="AP100"/>
  <c r="BM100"/>
  <c r="AP101"/>
  <c r="BM101"/>
  <c r="AP102"/>
  <c r="BM102"/>
  <c r="AP103"/>
  <c r="BM103"/>
  <c r="AP104"/>
  <c r="BM104"/>
  <c r="AP105"/>
  <c r="BM105"/>
  <c r="AP106"/>
  <c r="BM106"/>
  <c r="AP107"/>
  <c r="BM107"/>
  <c r="AP108"/>
  <c r="BM108"/>
  <c r="AP109"/>
  <c r="BM109"/>
  <c r="AP110"/>
  <c r="BM110"/>
  <c r="AP111"/>
  <c r="BM111"/>
  <c r="AP112"/>
  <c r="BM112"/>
  <c r="AP113"/>
  <c r="BM113"/>
  <c r="AP114"/>
  <c r="BM114"/>
  <c r="AP115"/>
  <c r="BM115"/>
  <c r="AP116"/>
  <c r="BM116"/>
  <c r="AP117"/>
  <c r="BM117"/>
  <c r="AQ69"/>
  <c r="AQ70"/>
  <c r="AQ71"/>
  <c r="AQ72"/>
  <c r="AQ73" s="1"/>
  <c r="AQ74" s="1"/>
  <c r="AQ75" s="1"/>
  <c r="AQ76"/>
  <c r="AQ77"/>
  <c r="AQ78"/>
  <c r="AQ79"/>
  <c r="AQ80"/>
  <c r="AQ81"/>
  <c r="AQ82"/>
  <c r="AQ83"/>
  <c r="AQ84"/>
  <c r="AQ85"/>
  <c r="AQ86"/>
  <c r="AQ87"/>
  <c r="AQ88"/>
  <c r="AQ89"/>
  <c r="AQ97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J41" i="10"/>
  <c r="J42"/>
  <c r="N38"/>
  <c r="N46"/>
  <c r="G46"/>
  <c r="N39"/>
  <c r="G39"/>
  <c r="N45"/>
  <c r="N47"/>
  <c r="G47"/>
  <c r="N44"/>
  <c r="G44"/>
  <c r="BT98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BT114" s="1"/>
  <c r="BT115" s="1"/>
  <c r="BT116" s="1"/>
  <c r="BT117" s="1"/>
  <c r="AK14"/>
  <c r="AK23" s="1"/>
  <c r="J48" s="1"/>
  <c r="M12"/>
  <c r="M23" s="1"/>
  <c r="M26" s="1"/>
  <c r="K17" i="4" s="1"/>
  <c r="O17" s="1"/>
  <c r="N15" i="10"/>
  <c r="N23" s="1"/>
  <c r="N26" s="1"/>
  <c r="K18" i="4" s="1"/>
  <c r="AP69" i="10"/>
  <c r="BM69"/>
  <c r="AP70"/>
  <c r="BM70"/>
  <c r="AP71"/>
  <c r="BM71"/>
  <c r="AP72"/>
  <c r="BM72"/>
  <c r="AP73"/>
  <c r="BM73"/>
  <c r="AP74"/>
  <c r="BM74"/>
  <c r="AP75"/>
  <c r="BM75"/>
  <c r="AP76"/>
  <c r="BM76"/>
  <c r="AP77"/>
  <c r="BM77"/>
  <c r="AP78"/>
  <c r="BM78"/>
  <c r="AP79"/>
  <c r="BM79"/>
  <c r="AP80"/>
  <c r="BM80"/>
  <c r="AP81"/>
  <c r="BM81"/>
  <c r="AP82"/>
  <c r="BM82"/>
  <c r="AP83"/>
  <c r="BM83"/>
  <c r="AP84"/>
  <c r="BM84"/>
  <c r="AP85"/>
  <c r="BM85"/>
  <c r="AP86"/>
  <c r="BM86"/>
  <c r="AP87"/>
  <c r="BM87"/>
  <c r="AP88"/>
  <c r="BM88"/>
  <c r="AP89"/>
  <c r="BM89"/>
  <c r="AP97"/>
  <c r="BM97"/>
  <c r="AP98"/>
  <c r="BM98"/>
  <c r="AP99"/>
  <c r="BM99"/>
  <c r="AP100"/>
  <c r="BM100"/>
  <c r="AP101"/>
  <c r="BM101"/>
  <c r="AP102"/>
  <c r="BM102"/>
  <c r="AP103"/>
  <c r="BM103"/>
  <c r="AP104"/>
  <c r="BM104"/>
  <c r="AP105"/>
  <c r="BM105"/>
  <c r="AP106"/>
  <c r="BM106"/>
  <c r="AP107"/>
  <c r="BM107"/>
  <c r="AP108"/>
  <c r="BM108"/>
  <c r="AP109"/>
  <c r="BM109"/>
  <c r="AP110"/>
  <c r="BM110"/>
  <c r="AP111"/>
  <c r="BM111"/>
  <c r="AP112"/>
  <c r="BM112"/>
  <c r="AP113"/>
  <c r="BM113"/>
  <c r="AP114"/>
  <c r="BM114"/>
  <c r="AP115"/>
  <c r="BM115"/>
  <c r="AP116"/>
  <c r="BM116"/>
  <c r="AP117"/>
  <c r="BM117"/>
  <c r="AQ69"/>
  <c r="AQ70"/>
  <c r="AQ71"/>
  <c r="AQ72"/>
  <c r="AQ73" s="1"/>
  <c r="AQ74" s="1"/>
  <c r="AQ75" s="1"/>
  <c r="AQ76"/>
  <c r="AQ77"/>
  <c r="AQ78"/>
  <c r="AQ79"/>
  <c r="AQ80"/>
  <c r="AQ81"/>
  <c r="AQ82"/>
  <c r="AQ83"/>
  <c r="AQ84"/>
  <c r="AQ85"/>
  <c r="AQ86"/>
  <c r="AQ87"/>
  <c r="AQ88"/>
  <c r="AQ89"/>
  <c r="AQ97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BT70" i="9"/>
  <c r="BT71" s="1"/>
  <c r="BT93"/>
  <c r="BT94" s="1"/>
  <c r="BT95" s="1"/>
  <c r="BT96" s="1"/>
  <c r="BT97" s="1"/>
  <c r="BT98" s="1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AP64"/>
  <c r="BM64"/>
  <c r="AP65"/>
  <c r="BM65"/>
  <c r="AP66"/>
  <c r="BM66"/>
  <c r="AP67"/>
  <c r="BM67"/>
  <c r="AP68"/>
  <c r="BM68"/>
  <c r="AP69"/>
  <c r="BM69"/>
  <c r="AP70"/>
  <c r="BM70"/>
  <c r="AP71"/>
  <c r="BM71"/>
  <c r="AP72"/>
  <c r="BM72"/>
  <c r="AP73"/>
  <c r="BM73"/>
  <c r="AP74"/>
  <c r="BM74"/>
  <c r="AP75"/>
  <c r="BM75"/>
  <c r="AP76"/>
  <c r="BM76"/>
  <c r="AP77"/>
  <c r="BM77"/>
  <c r="AP78"/>
  <c r="BM78"/>
  <c r="AP79"/>
  <c r="BM79"/>
  <c r="AP80"/>
  <c r="BM80"/>
  <c r="AP81"/>
  <c r="BM81"/>
  <c r="AP82"/>
  <c r="BM82"/>
  <c r="AP83"/>
  <c r="BM83"/>
  <c r="AP84"/>
  <c r="BM84"/>
  <c r="AP92"/>
  <c r="BM92"/>
  <c r="AP93"/>
  <c r="BM93"/>
  <c r="AP94"/>
  <c r="BM94"/>
  <c r="AP95"/>
  <c r="BM95"/>
  <c r="AP96"/>
  <c r="BM96"/>
  <c r="AP97"/>
  <c r="BM97"/>
  <c r="AP98"/>
  <c r="BM98"/>
  <c r="AP99"/>
  <c r="BM99"/>
  <c r="AP100"/>
  <c r="BM100"/>
  <c r="AP101"/>
  <c r="BM101"/>
  <c r="AP102"/>
  <c r="BM102"/>
  <c r="AP103"/>
  <c r="BM103"/>
  <c r="AP104"/>
  <c r="BM104"/>
  <c r="AP105"/>
  <c r="BM105"/>
  <c r="AP106"/>
  <c r="BM106"/>
  <c r="AP107"/>
  <c r="BM107"/>
  <c r="AP108"/>
  <c r="BM108"/>
  <c r="AP109"/>
  <c r="BM109"/>
  <c r="AP110"/>
  <c r="BM110"/>
  <c r="AP111"/>
  <c r="BM111"/>
  <c r="AP112"/>
  <c r="BM112"/>
  <c r="AQ64"/>
  <c r="AQ65" s="1"/>
  <c r="AQ66" s="1"/>
  <c r="AQ67" s="1"/>
  <c r="AQ68" s="1"/>
  <c r="AQ69" s="1"/>
  <c r="AQ70"/>
  <c r="AQ71"/>
  <c r="AQ72"/>
  <c r="AQ73"/>
  <c r="AQ74"/>
  <c r="AQ75"/>
  <c r="AQ76"/>
  <c r="AQ77"/>
  <c r="AQ78"/>
  <c r="AQ79"/>
  <c r="AQ80"/>
  <c r="AQ81"/>
  <c r="AQ82"/>
  <c r="AQ83"/>
  <c r="AQ84"/>
  <c r="AQ92"/>
  <c r="AQ93" s="1"/>
  <c r="AQ94" s="1"/>
  <c r="AQ95" s="1"/>
  <c r="AQ96" s="1"/>
  <c r="AQ97" s="1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Q14" i="4"/>
  <c r="AB12" i="7"/>
  <c r="AC12"/>
  <c r="AD12"/>
  <c r="AE12"/>
  <c r="AF12"/>
  <c r="AG12"/>
  <c r="AH12"/>
  <c r="AI12"/>
  <c r="AJ12"/>
  <c r="AK12"/>
  <c r="AB13"/>
  <c r="AC13"/>
  <c r="AD13"/>
  <c r="AE13"/>
  <c r="AF13"/>
  <c r="AG13"/>
  <c r="AH13"/>
  <c r="AI13"/>
  <c r="AJ13"/>
  <c r="AK13"/>
  <c r="AB14"/>
  <c r="AC14"/>
  <c r="AD14"/>
  <c r="AE14"/>
  <c r="AF14"/>
  <c r="AG14"/>
  <c r="AH14"/>
  <c r="AI14"/>
  <c r="AJ14"/>
  <c r="AK14"/>
  <c r="AB15"/>
  <c r="AC15"/>
  <c r="AD15"/>
  <c r="AE15"/>
  <c r="AF15"/>
  <c r="AG15"/>
  <c r="AH15"/>
  <c r="AI15"/>
  <c r="AJ15"/>
  <c r="AK15"/>
  <c r="AB16"/>
  <c r="AC16"/>
  <c r="AD16"/>
  <c r="AE16"/>
  <c r="AF16"/>
  <c r="AG16"/>
  <c r="AH16"/>
  <c r="AI16"/>
  <c r="AJ16"/>
  <c r="AK16"/>
  <c r="AB17"/>
  <c r="AC17"/>
  <c r="AD17"/>
  <c r="AE17"/>
  <c r="AG17"/>
  <c r="AH17"/>
  <c r="AI17"/>
  <c r="AJ17"/>
  <c r="AK17"/>
  <c r="AB18"/>
  <c r="AC18"/>
  <c r="AD18"/>
  <c r="AD23" s="1"/>
  <c r="J38" s="1"/>
  <c r="G38" s="1"/>
  <c r="AE18"/>
  <c r="AG18"/>
  <c r="AH18"/>
  <c r="AI18"/>
  <c r="AJ18"/>
  <c r="AK18"/>
  <c r="AB19"/>
  <c r="AC19"/>
  <c r="AD19"/>
  <c r="AE19"/>
  <c r="AF19"/>
  <c r="AG19"/>
  <c r="AH19"/>
  <c r="AI19"/>
  <c r="AJ19"/>
  <c r="AK19"/>
  <c r="AB20"/>
  <c r="AC20"/>
  <c r="AD20"/>
  <c r="AE20"/>
  <c r="AF20"/>
  <c r="AG20"/>
  <c r="AH20"/>
  <c r="AI20"/>
  <c r="AJ20"/>
  <c r="AK20"/>
  <c r="AB21"/>
  <c r="AC21"/>
  <c r="AD21"/>
  <c r="AE21"/>
  <c r="AF21"/>
  <c r="AG21"/>
  <c r="AH21"/>
  <c r="AI21"/>
  <c r="AJ21"/>
  <c r="AK21"/>
  <c r="U27"/>
  <c r="V27"/>
  <c r="W27"/>
  <c r="AR65"/>
  <c r="BN65"/>
  <c r="AR66"/>
  <c r="BN66"/>
  <c r="AO67"/>
  <c r="AW67"/>
  <c r="BK67"/>
  <c r="BU67"/>
  <c r="AM69"/>
  <c r="AP69" s="1"/>
  <c r="AZ69"/>
  <c r="AU69" s="1"/>
  <c r="BM69"/>
  <c r="AM70"/>
  <c r="AP70" s="1"/>
  <c r="AQ70"/>
  <c r="AZ70"/>
  <c r="AU70" s="1"/>
  <c r="BL70"/>
  <c r="BT70"/>
  <c r="AM71"/>
  <c r="AP71" s="1"/>
  <c r="AQ71"/>
  <c r="AZ71"/>
  <c r="AU71" s="1"/>
  <c r="BL71"/>
  <c r="BM71"/>
  <c r="BT71"/>
  <c r="AM72"/>
  <c r="AP72" s="1"/>
  <c r="AQ72"/>
  <c r="AZ72"/>
  <c r="AU72" s="1"/>
  <c r="BL72"/>
  <c r="BT72"/>
  <c r="AM73"/>
  <c r="AP73" s="1"/>
  <c r="AZ73"/>
  <c r="AU73" s="1"/>
  <c r="BL73"/>
  <c r="BT73"/>
  <c r="AM74"/>
  <c r="AP74" s="1"/>
  <c r="AZ74"/>
  <c r="AU74" s="1"/>
  <c r="AM75"/>
  <c r="AP75" s="1"/>
  <c r="AZ75"/>
  <c r="AU75" s="1"/>
  <c r="AM76"/>
  <c r="AP76" s="1"/>
  <c r="AZ76"/>
  <c r="AU76" s="1"/>
  <c r="AM77"/>
  <c r="AP77" s="1"/>
  <c r="AZ77"/>
  <c r="AU77" s="1"/>
  <c r="BL77"/>
  <c r="BT77"/>
  <c r="AM78"/>
  <c r="AP78" s="1"/>
  <c r="AZ78"/>
  <c r="AU78" s="1"/>
  <c r="BM78"/>
  <c r="BT78"/>
  <c r="AM79"/>
  <c r="AP79" s="1"/>
  <c r="AZ79"/>
  <c r="AU79" s="1"/>
  <c r="AV79"/>
  <c r="BT79"/>
  <c r="AM80"/>
  <c r="AP80" s="1"/>
  <c r="AQ80"/>
  <c r="AZ80"/>
  <c r="AU80" s="1"/>
  <c r="BL80"/>
  <c r="BT80"/>
  <c r="AM81"/>
  <c r="AP81"/>
  <c r="AQ81"/>
  <c r="AZ81"/>
  <c r="AU81" s="1"/>
  <c r="BL81"/>
  <c r="BM81"/>
  <c r="AM82"/>
  <c r="AP82" s="1"/>
  <c r="AQ82"/>
  <c r="AZ82"/>
  <c r="AU82" s="1"/>
  <c r="BL82"/>
  <c r="BT82"/>
  <c r="AM83"/>
  <c r="AP83"/>
  <c r="AQ83"/>
  <c r="AZ83"/>
  <c r="AU83" s="1"/>
  <c r="BL83"/>
  <c r="BM83"/>
  <c r="AM84"/>
  <c r="AP84" s="1"/>
  <c r="AQ84"/>
  <c r="AZ84"/>
  <c r="AU84" s="1"/>
  <c r="BL84"/>
  <c r="BT84"/>
  <c r="AM85"/>
  <c r="AP85"/>
  <c r="AQ85"/>
  <c r="AZ85"/>
  <c r="AU85" s="1"/>
  <c r="BL85"/>
  <c r="BM85"/>
  <c r="AM86"/>
  <c r="AP86" s="1"/>
  <c r="AQ86"/>
  <c r="AZ86"/>
  <c r="AU86" s="1"/>
  <c r="BL86"/>
  <c r="BT86"/>
  <c r="AM87"/>
  <c r="AP87"/>
  <c r="AQ87"/>
  <c r="AZ87"/>
  <c r="AU87" s="1"/>
  <c r="BL87"/>
  <c r="BM87"/>
  <c r="AM88"/>
  <c r="AP88" s="1"/>
  <c r="AQ88"/>
  <c r="AZ88"/>
  <c r="AU88" s="1"/>
  <c r="BL88"/>
  <c r="BT88"/>
  <c r="AM89"/>
  <c r="AP89"/>
  <c r="AQ89"/>
  <c r="AZ89"/>
  <c r="AU89" s="1"/>
  <c r="BL89"/>
  <c r="BM89"/>
  <c r="AR93"/>
  <c r="BN93"/>
  <c r="AR94"/>
  <c r="BN94"/>
  <c r="AO95"/>
  <c r="AW95"/>
  <c r="BK95"/>
  <c r="BU95"/>
  <c r="AM97"/>
  <c r="AP97" s="1"/>
  <c r="AQ97"/>
  <c r="AZ97"/>
  <c r="AU97" s="1"/>
  <c r="BL97"/>
  <c r="BT97"/>
  <c r="AM98"/>
  <c r="AP98"/>
  <c r="AZ98"/>
  <c r="AU98" s="1"/>
  <c r="BL98"/>
  <c r="AM99"/>
  <c r="AP99" s="1"/>
  <c r="AZ99"/>
  <c r="AU99" s="1"/>
  <c r="BL99"/>
  <c r="AM100"/>
  <c r="AP100"/>
  <c r="AZ100"/>
  <c r="AU100" s="1"/>
  <c r="BL100"/>
  <c r="AM101"/>
  <c r="AP101" s="1"/>
  <c r="AZ101"/>
  <c r="AU101" s="1"/>
  <c r="BL101"/>
  <c r="AM102"/>
  <c r="AP102"/>
  <c r="AZ102"/>
  <c r="AU102" s="1"/>
  <c r="BL102"/>
  <c r="AM103"/>
  <c r="AP103" s="1"/>
  <c r="AZ103"/>
  <c r="AU103" s="1"/>
  <c r="BL103"/>
  <c r="AM104"/>
  <c r="AP104"/>
  <c r="AZ104"/>
  <c r="AU104" s="1"/>
  <c r="BL104"/>
  <c r="AM105"/>
  <c r="AP105" s="1"/>
  <c r="AZ105"/>
  <c r="AU105" s="1"/>
  <c r="BL105"/>
  <c r="AM106"/>
  <c r="AP106"/>
  <c r="AZ106"/>
  <c r="AU106" s="1"/>
  <c r="BL106"/>
  <c r="AM107"/>
  <c r="AP107" s="1"/>
  <c r="AZ107"/>
  <c r="AU107" s="1"/>
  <c r="BL107"/>
  <c r="AM108"/>
  <c r="AP108"/>
  <c r="AZ108"/>
  <c r="AU108" s="1"/>
  <c r="BL108"/>
  <c r="AM109"/>
  <c r="AP109" s="1"/>
  <c r="AZ109"/>
  <c r="AU109" s="1"/>
  <c r="BL109"/>
  <c r="AM110"/>
  <c r="AP110"/>
  <c r="AZ110"/>
  <c r="AU110" s="1"/>
  <c r="BL110"/>
  <c r="AM111"/>
  <c r="AP111" s="1"/>
  <c r="AZ111"/>
  <c r="AU111" s="1"/>
  <c r="AM112"/>
  <c r="AP112"/>
  <c r="AZ112"/>
  <c r="AU112" s="1"/>
  <c r="BL112"/>
  <c r="AM113"/>
  <c r="AP113" s="1"/>
  <c r="AZ113"/>
  <c r="AU113" s="1"/>
  <c r="BL113"/>
  <c r="AM114"/>
  <c r="AP114"/>
  <c r="AZ114"/>
  <c r="AU114" s="1"/>
  <c r="BL114"/>
  <c r="AM115"/>
  <c r="AP115" s="1"/>
  <c r="AZ115"/>
  <c r="AU115" s="1"/>
  <c r="AM116"/>
  <c r="AP116" s="1"/>
  <c r="AZ116"/>
  <c r="AU116" s="1"/>
  <c r="AM117"/>
  <c r="AP117" s="1"/>
  <c r="AZ117"/>
  <c r="AU117" s="1"/>
  <c r="M12" i="4"/>
  <c r="M18"/>
  <c r="M24"/>
  <c r="N25"/>
  <c r="O23"/>
  <c r="O26"/>
  <c r="N32"/>
  <c r="BA102"/>
  <c r="BU102" s="1"/>
  <c r="BU103" s="1"/>
  <c r="BA103"/>
  <c r="BA104"/>
  <c r="BT104" s="1"/>
  <c r="BA105"/>
  <c r="BA106"/>
  <c r="BT106" s="1"/>
  <c r="BA107"/>
  <c r="BA108"/>
  <c r="BT108" s="1"/>
  <c r="BA109"/>
  <c r="BA110"/>
  <c r="BT110" s="1"/>
  <c r="BA111"/>
  <c r="BA112"/>
  <c r="BT112" s="1"/>
  <c r="BA113"/>
  <c r="BA114"/>
  <c r="BT114" s="1"/>
  <c r="BA115"/>
  <c r="BA116"/>
  <c r="BT116" s="1"/>
  <c r="BA117"/>
  <c r="BA118"/>
  <c r="BT118" s="1"/>
  <c r="BA119"/>
  <c r="BA120"/>
  <c r="BT120" s="1"/>
  <c r="BA121"/>
  <c r="BA122"/>
  <c r="BT122" s="1"/>
  <c r="AN102"/>
  <c r="BN102"/>
  <c r="AN103"/>
  <c r="BN103"/>
  <c r="AN104"/>
  <c r="BN104"/>
  <c r="AN105"/>
  <c r="BN105"/>
  <c r="AN106"/>
  <c r="BN106"/>
  <c r="AN107"/>
  <c r="BN107"/>
  <c r="AN108"/>
  <c r="BN108"/>
  <c r="AN109"/>
  <c r="BN109"/>
  <c r="AN110"/>
  <c r="BN110"/>
  <c r="AN111"/>
  <c r="BN111"/>
  <c r="AN112"/>
  <c r="BN112"/>
  <c r="AN113"/>
  <c r="BN113"/>
  <c r="AN114"/>
  <c r="BN114"/>
  <c r="AN115"/>
  <c r="BN115"/>
  <c r="AN116"/>
  <c r="BN116"/>
  <c r="AN117"/>
  <c r="BN117"/>
  <c r="AN118"/>
  <c r="BN118"/>
  <c r="AN119"/>
  <c r="BN119"/>
  <c r="AN120"/>
  <c r="BN120"/>
  <c r="AN121"/>
  <c r="BN121"/>
  <c r="AN122"/>
  <c r="BN122"/>
  <c r="BA94"/>
  <c r="BU94" s="1"/>
  <c r="BA93"/>
  <c r="BU93" s="1"/>
  <c r="BA92"/>
  <c r="BU92" s="1"/>
  <c r="BA91"/>
  <c r="BU91" s="1"/>
  <c r="BA90"/>
  <c r="BU90" s="1"/>
  <c r="BA89"/>
  <c r="BU89" s="1"/>
  <c r="BA88"/>
  <c r="BU88" s="1"/>
  <c r="BA87"/>
  <c r="BU87" s="1"/>
  <c r="BA86"/>
  <c r="BU86" s="1"/>
  <c r="BA85"/>
  <c r="BU85" s="1"/>
  <c r="BA84"/>
  <c r="BA83"/>
  <c r="BA82"/>
  <c r="BA81"/>
  <c r="BU81" s="1"/>
  <c r="BA80"/>
  <c r="BA79"/>
  <c r="BA77"/>
  <c r="BA76"/>
  <c r="AV76" s="1"/>
  <c r="BA78"/>
  <c r="BA74"/>
  <c r="AV74" s="1"/>
  <c r="BA75"/>
  <c r="AN94"/>
  <c r="AQ94" s="1"/>
  <c r="AN93"/>
  <c r="BN93" s="1"/>
  <c r="AN92"/>
  <c r="AN91"/>
  <c r="BN91" s="1"/>
  <c r="AN90"/>
  <c r="AQ90" s="1"/>
  <c r="AN89"/>
  <c r="BN89" s="1"/>
  <c r="AN88"/>
  <c r="AN87"/>
  <c r="BN87" s="1"/>
  <c r="AN86"/>
  <c r="AQ86" s="1"/>
  <c r="AN85"/>
  <c r="BN85" s="1"/>
  <c r="AN84"/>
  <c r="AN83"/>
  <c r="BN83" s="1"/>
  <c r="AN82"/>
  <c r="AQ82" s="1"/>
  <c r="AN81"/>
  <c r="AN80"/>
  <c r="AN79"/>
  <c r="AN78"/>
  <c r="AQ78" s="1"/>
  <c r="AN77"/>
  <c r="AN76"/>
  <c r="AQ76" s="1"/>
  <c r="AN75"/>
  <c r="AN74"/>
  <c r="AR74" s="1"/>
  <c r="AW94"/>
  <c r="AW92"/>
  <c r="AW90"/>
  <c r="AW88"/>
  <c r="AW86"/>
  <c r="AW82"/>
  <c r="AW83" s="1"/>
  <c r="AW84" s="1"/>
  <c r="AR91"/>
  <c r="AR83"/>
  <c r="BM122"/>
  <c r="BT121"/>
  <c r="BM121"/>
  <c r="BM120"/>
  <c r="BT119"/>
  <c r="BM119"/>
  <c r="BM118"/>
  <c r="BT117"/>
  <c r="BM117"/>
  <c r="BM116"/>
  <c r="BT115"/>
  <c r="BM115"/>
  <c r="BM114"/>
  <c r="BT113"/>
  <c r="BM113"/>
  <c r="BM112"/>
  <c r="BT111"/>
  <c r="BM111"/>
  <c r="BM110"/>
  <c r="BT109"/>
  <c r="BM109"/>
  <c r="BM108"/>
  <c r="BT107"/>
  <c r="BM107"/>
  <c r="BM106"/>
  <c r="BT105"/>
  <c r="BM105"/>
  <c r="BM104"/>
  <c r="BT103"/>
  <c r="BM103"/>
  <c r="BM102"/>
  <c r="BT94"/>
  <c r="BT93"/>
  <c r="BT92"/>
  <c r="BT91"/>
  <c r="BT90"/>
  <c r="BT89"/>
  <c r="BT88"/>
  <c r="BT87"/>
  <c r="BT86"/>
  <c r="BT85"/>
  <c r="BT84"/>
  <c r="BT83"/>
  <c r="BT82"/>
  <c r="BT81"/>
  <c r="BT80"/>
  <c r="BT79"/>
  <c r="BT77"/>
  <c r="BT7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BM91"/>
  <c r="BM90"/>
  <c r="BM89"/>
  <c r="BM88"/>
  <c r="BM87"/>
  <c r="BM86"/>
  <c r="BM85"/>
  <c r="BM84"/>
  <c r="BM83"/>
  <c r="BM82"/>
  <c r="BM81"/>
  <c r="BM80"/>
  <c r="BM79"/>
  <c r="BM78"/>
  <c r="BM77"/>
  <c r="BM76"/>
  <c r="BM75"/>
  <c r="BM74"/>
  <c r="AQ92"/>
  <c r="AQ88"/>
  <c r="AQ84"/>
  <c r="AQ80"/>
  <c r="AQ77"/>
  <c r="AQ75"/>
  <c r="AW102"/>
  <c r="AW103" s="1"/>
  <c r="AW104" s="1"/>
  <c r="AW105" s="1"/>
  <c r="AW106" s="1"/>
  <c r="AW107" s="1"/>
  <c r="AW108" s="1"/>
  <c r="AW109" s="1"/>
  <c r="AW110" s="1"/>
  <c r="AW111" s="1"/>
  <c r="AW112" s="1"/>
  <c r="AW113" s="1"/>
  <c r="AW114" s="1"/>
  <c r="AW115" s="1"/>
  <c r="AW116" s="1"/>
  <c r="AW117" s="1"/>
  <c r="AW118" s="1"/>
  <c r="AW119" s="1"/>
  <c r="AW120" s="1"/>
  <c r="AW121" s="1"/>
  <c r="AW122" s="1"/>
  <c r="AR102"/>
  <c r="AR103" s="1"/>
  <c r="AR104" s="1"/>
  <c r="AR105" s="1"/>
  <c r="AR106" s="1"/>
  <c r="AR107" s="1"/>
  <c r="AR108" s="1"/>
  <c r="AR109" s="1"/>
  <c r="AR110" s="1"/>
  <c r="AR111" s="1"/>
  <c r="AR112" s="1"/>
  <c r="AR113" s="1"/>
  <c r="AR114" s="1"/>
  <c r="AR115" s="1"/>
  <c r="AR116" s="1"/>
  <c r="AR117" s="1"/>
  <c r="AR118" s="1"/>
  <c r="AR119" s="1"/>
  <c r="AR120" s="1"/>
  <c r="AR121" s="1"/>
  <c r="AR122" s="1"/>
  <c r="AQ122"/>
  <c r="AV121"/>
  <c r="AQ121"/>
  <c r="AQ120"/>
  <c r="AV119"/>
  <c r="AQ119"/>
  <c r="AQ118"/>
  <c r="AV117"/>
  <c r="AQ117"/>
  <c r="AQ116"/>
  <c r="AV115"/>
  <c r="AQ115"/>
  <c r="AQ114"/>
  <c r="AV113"/>
  <c r="AQ113"/>
  <c r="AQ112"/>
  <c r="AV111"/>
  <c r="AQ111"/>
  <c r="AQ110"/>
  <c r="AV109"/>
  <c r="AQ109"/>
  <c r="AQ108"/>
  <c r="AV107"/>
  <c r="AQ107"/>
  <c r="AQ106"/>
  <c r="AV105"/>
  <c r="AQ105"/>
  <c r="AQ104"/>
  <c r="AV103"/>
  <c r="AQ103"/>
  <c r="AQ102"/>
  <c r="J21" i="5"/>
  <c r="N28"/>
  <c r="O29"/>
  <c r="P30"/>
  <c r="N31"/>
  <c r="O32"/>
  <c r="P33"/>
  <c r="J51"/>
  <c r="N58"/>
  <c r="O59"/>
  <c r="P60"/>
  <c r="N61"/>
  <c r="O62"/>
  <c r="P63"/>
  <c r="AL26" i="4"/>
  <c r="AL24"/>
  <c r="AL12"/>
  <c r="AL13"/>
  <c r="AL14"/>
  <c r="AL16"/>
  <c r="AL17"/>
  <c r="AL18"/>
  <c r="AL19"/>
  <c r="AL20"/>
  <c r="AL21"/>
  <c r="AL22"/>
  <c r="AL23"/>
  <c r="AL25"/>
  <c r="AK26"/>
  <c r="AK24"/>
  <c r="AK12"/>
  <c r="AK13"/>
  <c r="AK14"/>
  <c r="AK15"/>
  <c r="AK16"/>
  <c r="AK17"/>
  <c r="AK18"/>
  <c r="AK19"/>
  <c r="AK20"/>
  <c r="AK21"/>
  <c r="AK22"/>
  <c r="AK23"/>
  <c r="AK25"/>
  <c r="AJ26"/>
  <c r="AJ24"/>
  <c r="AJ12"/>
  <c r="AJ13"/>
  <c r="AJ14"/>
  <c r="AJ15"/>
  <c r="AJ16"/>
  <c r="AJ17"/>
  <c r="AJ18"/>
  <c r="AJ19"/>
  <c r="AJ20"/>
  <c r="AJ21"/>
  <c r="AJ22"/>
  <c r="AJ23"/>
  <c r="AJ25"/>
  <c r="AI26"/>
  <c r="AI24"/>
  <c r="AI12"/>
  <c r="AI13"/>
  <c r="AI14"/>
  <c r="AI15"/>
  <c r="AI16"/>
  <c r="AI17"/>
  <c r="AI18"/>
  <c r="AI19"/>
  <c r="AI20"/>
  <c r="AI21"/>
  <c r="AI22"/>
  <c r="AI23"/>
  <c r="AI25"/>
  <c r="AH26"/>
  <c r="AH24"/>
  <c r="AH12"/>
  <c r="AH13"/>
  <c r="AH14"/>
  <c r="AH15"/>
  <c r="AH16"/>
  <c r="AH17"/>
  <c r="AH18"/>
  <c r="AH19"/>
  <c r="AH20"/>
  <c r="AH21"/>
  <c r="AH22"/>
  <c r="AH23"/>
  <c r="AH25"/>
  <c r="AF26"/>
  <c r="AF24"/>
  <c r="AF12"/>
  <c r="AF13"/>
  <c r="AF14"/>
  <c r="AF15"/>
  <c r="AF16"/>
  <c r="AF17"/>
  <c r="AF18"/>
  <c r="AF19"/>
  <c r="AF20"/>
  <c r="AF21"/>
  <c r="AF22"/>
  <c r="AF23"/>
  <c r="AF25"/>
  <c r="AE26"/>
  <c r="AE24"/>
  <c r="AE12"/>
  <c r="AE13"/>
  <c r="AE14"/>
  <c r="AE15"/>
  <c r="AE16"/>
  <c r="AE17"/>
  <c r="AE18"/>
  <c r="AE19"/>
  <c r="AE20"/>
  <c r="AE21"/>
  <c r="AE22"/>
  <c r="AE23"/>
  <c r="AE25"/>
  <c r="AD26"/>
  <c r="AD24"/>
  <c r="AD12"/>
  <c r="AD13"/>
  <c r="AD14"/>
  <c r="AD15"/>
  <c r="AD16"/>
  <c r="AD17"/>
  <c r="AD18"/>
  <c r="AD19"/>
  <c r="AD20"/>
  <c r="AD21"/>
  <c r="AD22"/>
  <c r="AD23"/>
  <c r="AD25"/>
  <c r="AC26"/>
  <c r="AC24"/>
  <c r="AC12"/>
  <c r="AC17"/>
  <c r="AC18"/>
  <c r="AC19"/>
  <c r="AC23"/>
  <c r="AC25"/>
  <c r="AG26"/>
  <c r="AG24"/>
  <c r="AG12"/>
  <c r="AG13"/>
  <c r="AG14"/>
  <c r="AG15"/>
  <c r="AG16"/>
  <c r="AG17"/>
  <c r="AG18"/>
  <c r="AG19"/>
  <c r="AG20"/>
  <c r="AG21"/>
  <c r="AG22"/>
  <c r="AG23"/>
  <c r="AG25"/>
  <c r="I5"/>
  <c r="V32"/>
  <c r="W32"/>
  <c r="X32"/>
  <c r="AS70"/>
  <c r="BO70"/>
  <c r="AS71"/>
  <c r="BO71"/>
  <c r="AP72"/>
  <c r="AX72"/>
  <c r="BL72"/>
  <c r="BV72"/>
  <c r="AS98"/>
  <c r="BO98"/>
  <c r="AS99"/>
  <c r="BO99"/>
  <c r="AP100"/>
  <c r="AX100"/>
  <c r="BL100"/>
  <c r="BV100"/>
  <c r="N22" i="36" l="1"/>
  <c r="N20"/>
  <c r="G37"/>
  <c r="N37"/>
  <c r="N38"/>
  <c r="G38"/>
  <c r="P22"/>
  <c r="U22"/>
  <c r="J45"/>
  <c r="P19"/>
  <c r="M22" i="35"/>
  <c r="P22" s="1"/>
  <c r="M20"/>
  <c r="U22"/>
  <c r="P19"/>
  <c r="G43"/>
  <c r="G45" s="1"/>
  <c r="N43"/>
  <c r="N45" s="1"/>
  <c r="N46" s="1"/>
  <c r="J45"/>
  <c r="K23" i="34"/>
  <c r="O23" s="1"/>
  <c r="I7" s="1"/>
  <c r="N37"/>
  <c r="G37"/>
  <c r="J45"/>
  <c r="N38"/>
  <c r="G38"/>
  <c r="AC20" i="4"/>
  <c r="N35" i="11"/>
  <c r="G45"/>
  <c r="N37"/>
  <c r="N46"/>
  <c r="N33" i="23"/>
  <c r="G34" i="9"/>
  <c r="G28" i="26"/>
  <c r="P17"/>
  <c r="G31"/>
  <c r="N39"/>
  <c r="BU104" i="4"/>
  <c r="BU105" s="1"/>
  <c r="BU106" s="1"/>
  <c r="BU107" s="1"/>
  <c r="BU108" s="1"/>
  <c r="BU109" s="1"/>
  <c r="BU110" s="1"/>
  <c r="BU111" s="1"/>
  <c r="BU112" s="1"/>
  <c r="BU113" s="1"/>
  <c r="BU114" s="1"/>
  <c r="BU115" s="1"/>
  <c r="BU116" s="1"/>
  <c r="BU117" s="1"/>
  <c r="BU118" s="1"/>
  <c r="BU119" s="1"/>
  <c r="BU120" s="1"/>
  <c r="BU121" s="1"/>
  <c r="BU122" s="1"/>
  <c r="AC16"/>
  <c r="AV102"/>
  <c r="AV104"/>
  <c r="AV106"/>
  <c r="AV108"/>
  <c r="AV110"/>
  <c r="AV112"/>
  <c r="AV114"/>
  <c r="AV116"/>
  <c r="AV118"/>
  <c r="AV120"/>
  <c r="AV122"/>
  <c r="BT102"/>
  <c r="BU82"/>
  <c r="BU83" s="1"/>
  <c r="BU84" s="1"/>
  <c r="N44" i="23"/>
  <c r="G34"/>
  <c r="M18" i="25"/>
  <c r="M20"/>
  <c r="K17" i="11" s="1"/>
  <c r="P17" i="25"/>
  <c r="M18" i="11"/>
  <c r="AF18"/>
  <c r="AF18" i="7"/>
  <c r="G28" i="24"/>
  <c r="BL115" i="7"/>
  <c r="BL111"/>
  <c r="BT98"/>
  <c r="BT99" s="1"/>
  <c r="BT100" s="1"/>
  <c r="BT101" s="1"/>
  <c r="BT102" s="1"/>
  <c r="BT103" s="1"/>
  <c r="BT104" s="1"/>
  <c r="BT105" s="1"/>
  <c r="BT106" s="1"/>
  <c r="BT107" s="1"/>
  <c r="BT108" s="1"/>
  <c r="BT109" s="1"/>
  <c r="BT110" s="1"/>
  <c r="BT111" s="1"/>
  <c r="BT112" s="1"/>
  <c r="BT113" s="1"/>
  <c r="BT114" s="1"/>
  <c r="BT115" s="1"/>
  <c r="BT116" s="1"/>
  <c r="BT117" s="1"/>
  <c r="AQ98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BM97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BM110" s="1"/>
  <c r="BM111" s="1"/>
  <c r="BM112" s="1"/>
  <c r="BM113" s="1"/>
  <c r="BM114" s="1"/>
  <c r="BM115" s="1"/>
  <c r="BM116" s="1"/>
  <c r="BM117" s="1"/>
  <c r="BT89"/>
  <c r="BM88"/>
  <c r="BT87"/>
  <c r="BM86"/>
  <c r="BT85"/>
  <c r="BM84"/>
  <c r="BT83"/>
  <c r="BM82"/>
  <c r="BT81"/>
  <c r="BM80"/>
  <c r="BL75"/>
  <c r="BT74"/>
  <c r="BM70"/>
  <c r="BT69"/>
  <c r="BL69"/>
  <c r="AQ69"/>
  <c r="BL117"/>
  <c r="BL79"/>
  <c r="AH23"/>
  <c r="J45" s="1"/>
  <c r="N45" s="1"/>
  <c r="N35" i="10"/>
  <c r="N37"/>
  <c r="BM79" i="7"/>
  <c r="AQ79"/>
  <c r="BL78"/>
  <c r="AQ78"/>
  <c r="AK23"/>
  <c r="J48" s="1"/>
  <c r="G48" s="1"/>
  <c r="AI23"/>
  <c r="J46" s="1"/>
  <c r="G46" s="1"/>
  <c r="AG23"/>
  <c r="J44" s="1"/>
  <c r="G44" s="1"/>
  <c r="AE23"/>
  <c r="J39" s="1"/>
  <c r="G39" s="1"/>
  <c r="AC23"/>
  <c r="J37" s="1"/>
  <c r="G37" s="1"/>
  <c r="AJ23"/>
  <c r="J47" s="1"/>
  <c r="G47" s="1"/>
  <c r="AJ19" i="23"/>
  <c r="J43" s="1"/>
  <c r="N43" s="1"/>
  <c r="G41"/>
  <c r="G35"/>
  <c r="BL116" i="7"/>
  <c r="N43" i="9"/>
  <c r="N40" i="26"/>
  <c r="P20"/>
  <c r="K15" i="4"/>
  <c r="AC15" s="1"/>
  <c r="BL76" i="7"/>
  <c r="J49" i="14"/>
  <c r="AB23" i="7"/>
  <c r="J35" s="1"/>
  <c r="N35" s="1"/>
  <c r="N32" i="9"/>
  <c r="N42"/>
  <c r="N41"/>
  <c r="N33"/>
  <c r="N40"/>
  <c r="N39"/>
  <c r="J35" i="26"/>
  <c r="N35" s="1"/>
  <c r="K21"/>
  <c r="O21" s="1"/>
  <c r="I7" s="1"/>
  <c r="G34"/>
  <c r="N34"/>
  <c r="J42"/>
  <c r="N28" i="25"/>
  <c r="N30"/>
  <c r="N18"/>
  <c r="U20"/>
  <c r="P20"/>
  <c r="J34"/>
  <c r="G34" s="1"/>
  <c r="G40"/>
  <c r="G35"/>
  <c r="G39"/>
  <c r="N34"/>
  <c r="N42" s="1"/>
  <c r="N43" s="1"/>
  <c r="K21"/>
  <c r="O21" s="1"/>
  <c r="I7" s="1"/>
  <c r="J42"/>
  <c r="G31" i="24"/>
  <c r="J42"/>
  <c r="M17"/>
  <c r="N35"/>
  <c r="G35"/>
  <c r="N34"/>
  <c r="G34"/>
  <c r="G42" s="1"/>
  <c r="AR87" i="4"/>
  <c r="AW81"/>
  <c r="AW85"/>
  <c r="AW87"/>
  <c r="AW89"/>
  <c r="AW91"/>
  <c r="AW93"/>
  <c r="J36" i="9"/>
  <c r="G36" s="1"/>
  <c r="J37"/>
  <c r="G37" s="1"/>
  <c r="G40" i="23"/>
  <c r="N40"/>
  <c r="N42"/>
  <c r="G42"/>
  <c r="J37"/>
  <c r="J38"/>
  <c r="G38" i="11"/>
  <c r="N38"/>
  <c r="AQ74" i="4"/>
  <c r="N24" i="14"/>
  <c r="N41"/>
  <c r="G41"/>
  <c r="U26"/>
  <c r="P23"/>
  <c r="P26"/>
  <c r="K27" s="1"/>
  <c r="O27" s="1"/>
  <c r="M24"/>
  <c r="N42"/>
  <c r="G42"/>
  <c r="N49"/>
  <c r="N50" s="1"/>
  <c r="M23" i="11"/>
  <c r="M26" s="1"/>
  <c r="K13" i="4" s="1"/>
  <c r="N24" i="10"/>
  <c r="N48"/>
  <c r="G48"/>
  <c r="J49"/>
  <c r="U26"/>
  <c r="P23"/>
  <c r="M24"/>
  <c r="N41"/>
  <c r="G41"/>
  <c r="N42"/>
  <c r="G42"/>
  <c r="BM72" i="7"/>
  <c r="BM73" s="1"/>
  <c r="BM74" s="1"/>
  <c r="BM75" s="1"/>
  <c r="BM76" s="1"/>
  <c r="BM77" s="1"/>
  <c r="BL74"/>
  <c r="AQ73"/>
  <c r="AQ74" s="1"/>
  <c r="AQ75" s="1"/>
  <c r="AQ76" s="1"/>
  <c r="AQ77" s="1"/>
  <c r="AV97"/>
  <c r="AV98" s="1"/>
  <c r="AV99" s="1"/>
  <c r="AV100" s="1"/>
  <c r="AV101" s="1"/>
  <c r="AV102" s="1"/>
  <c r="AV103" s="1"/>
  <c r="AV104" s="1"/>
  <c r="AV105" s="1"/>
  <c r="AV106" s="1"/>
  <c r="AV107" s="1"/>
  <c r="AV108" s="1"/>
  <c r="AV109" s="1"/>
  <c r="AV110" s="1"/>
  <c r="AV111" s="1"/>
  <c r="AV112" s="1"/>
  <c r="AV113" s="1"/>
  <c r="AV114" s="1"/>
  <c r="AV115" s="1"/>
  <c r="AV116" s="1"/>
  <c r="AV117" s="1"/>
  <c r="AV89"/>
  <c r="AV88"/>
  <c r="AV87"/>
  <c r="AV86"/>
  <c r="AV85"/>
  <c r="AV84"/>
  <c r="AV83"/>
  <c r="AV82"/>
  <c r="AV81"/>
  <c r="AV80"/>
  <c r="AV78"/>
  <c r="AV77"/>
  <c r="BT75"/>
  <c r="BT76" s="1"/>
  <c r="AV73"/>
  <c r="AV74" s="1"/>
  <c r="AV75" s="1"/>
  <c r="AV76" s="1"/>
  <c r="M23"/>
  <c r="N39"/>
  <c r="N38"/>
  <c r="G45"/>
  <c r="G35"/>
  <c r="AV72"/>
  <c r="AV71"/>
  <c r="AV70"/>
  <c r="AV69"/>
  <c r="AJ28" i="4"/>
  <c r="J51" s="1"/>
  <c r="N51" s="1"/>
  <c r="AE28"/>
  <c r="J43" s="1"/>
  <c r="N43" s="1"/>
  <c r="AH28"/>
  <c r="J49" s="1"/>
  <c r="N49" s="1"/>
  <c r="AD28"/>
  <c r="J42" s="1"/>
  <c r="G42" s="1"/>
  <c r="AF28"/>
  <c r="J44" s="1"/>
  <c r="G44" s="1"/>
  <c r="AI28"/>
  <c r="J50" s="1"/>
  <c r="G50" s="1"/>
  <c r="AK28"/>
  <c r="J52" s="1"/>
  <c r="G52" s="1"/>
  <c r="N42"/>
  <c r="N44"/>
  <c r="AG28"/>
  <c r="J47" s="1"/>
  <c r="BN74"/>
  <c r="BN75" s="1"/>
  <c r="AR75"/>
  <c r="AR76" s="1"/>
  <c r="BN76"/>
  <c r="BN77" s="1"/>
  <c r="AR77"/>
  <c r="AR78" s="1"/>
  <c r="AR79" s="1"/>
  <c r="AR80" s="1"/>
  <c r="AR81" s="1"/>
  <c r="AR82" s="1"/>
  <c r="BN84"/>
  <c r="AR84"/>
  <c r="BN86"/>
  <c r="AR86"/>
  <c r="BN88"/>
  <c r="AR88"/>
  <c r="BN90"/>
  <c r="AR90"/>
  <c r="BN92"/>
  <c r="AR92"/>
  <c r="BM92"/>
  <c r="BN94"/>
  <c r="AR94"/>
  <c r="BM94"/>
  <c r="AV75"/>
  <c r="BT78"/>
  <c r="AQ79"/>
  <c r="AQ81"/>
  <c r="AQ83"/>
  <c r="AQ85"/>
  <c r="AQ87"/>
  <c r="AQ89"/>
  <c r="AQ91"/>
  <c r="AQ93"/>
  <c r="BM93"/>
  <c r="AR85"/>
  <c r="AR89"/>
  <c r="AR93"/>
  <c r="BN78"/>
  <c r="BN79" s="1"/>
  <c r="BN80" s="1"/>
  <c r="BN81" s="1"/>
  <c r="BN82" s="1"/>
  <c r="BU74"/>
  <c r="BU75" s="1"/>
  <c r="BU76" s="1"/>
  <c r="AW74"/>
  <c r="AW75" s="1"/>
  <c r="AW76" s="1"/>
  <c r="BT74"/>
  <c r="BU77"/>
  <c r="BU78" s="1"/>
  <c r="BU79" s="1"/>
  <c r="BU80" s="1"/>
  <c r="AW77"/>
  <c r="AW78" s="1"/>
  <c r="AW79" s="1"/>
  <c r="AW80" s="1"/>
  <c r="BT76"/>
  <c r="BS117" i="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N45" i="36" l="1"/>
  <c r="N46" s="1"/>
  <c r="K23"/>
  <c r="O23" s="1"/>
  <c r="I7" s="1"/>
  <c r="G45"/>
  <c r="K23" i="35"/>
  <c r="O23" s="1"/>
  <c r="I7" s="1"/>
  <c r="G45" i="34"/>
  <c r="N45"/>
  <c r="N46" s="1"/>
  <c r="N47" i="7"/>
  <c r="N46"/>
  <c r="G43" i="23"/>
  <c r="AF17" i="11"/>
  <c r="AF23" s="1"/>
  <c r="N17"/>
  <c r="N23" s="1"/>
  <c r="N48" i="7"/>
  <c r="N37"/>
  <c r="N44"/>
  <c r="M15" i="4"/>
  <c r="AL15"/>
  <c r="AL28" s="1"/>
  <c r="J53" s="1"/>
  <c r="N53" s="1"/>
  <c r="N37" i="9"/>
  <c r="N36"/>
  <c r="M24" i="7"/>
  <c r="M26"/>
  <c r="Q21" i="4" s="1"/>
  <c r="G35" i="26"/>
  <c r="G42" s="1"/>
  <c r="N42"/>
  <c r="N43" s="1"/>
  <c r="G42" i="25"/>
  <c r="N42" i="24"/>
  <c r="N43" s="1"/>
  <c r="P17"/>
  <c r="M18"/>
  <c r="U20"/>
  <c r="M20"/>
  <c r="G51" i="4"/>
  <c r="AC13"/>
  <c r="N13"/>
  <c r="N38" i="23"/>
  <c r="G38"/>
  <c r="N37"/>
  <c r="G37"/>
  <c r="G49" i="14"/>
  <c r="P26" i="10"/>
  <c r="K27" s="1"/>
  <c r="N49"/>
  <c r="N50" s="1"/>
  <c r="G49"/>
  <c r="I7" i="14"/>
  <c r="U26" i="11"/>
  <c r="P23"/>
  <c r="M24"/>
  <c r="G49" i="4"/>
  <c r="G43"/>
  <c r="N52"/>
  <c r="J46"/>
  <c r="G46" s="1"/>
  <c r="N50"/>
  <c r="N47"/>
  <c r="G47"/>
  <c r="P20" i="24" l="1"/>
  <c r="K21" s="1"/>
  <c r="O21" s="1"/>
  <c r="I7" s="1"/>
  <c r="K17" i="7"/>
  <c r="J42" i="11"/>
  <c r="J41"/>
  <c r="N26"/>
  <c r="N24"/>
  <c r="G53" i="4"/>
  <c r="N19" i="23"/>
  <c r="M19"/>
  <c r="M21" i="4"/>
  <c r="M28" s="1"/>
  <c r="AC21"/>
  <c r="O27" i="10"/>
  <c r="I7" s="1"/>
  <c r="N46" i="4"/>
  <c r="N41" i="11" l="1"/>
  <c r="J49"/>
  <c r="G41"/>
  <c r="N17" i="7"/>
  <c r="N23" s="1"/>
  <c r="AF17"/>
  <c r="AF23" s="1"/>
  <c r="K14" i="4"/>
  <c r="P26" i="11"/>
  <c r="N42"/>
  <c r="G42"/>
  <c r="AB19" i="23"/>
  <c r="J31" s="1"/>
  <c r="N31" s="1"/>
  <c r="N45" s="1"/>
  <c r="N46" s="1"/>
  <c r="N13" i="9"/>
  <c r="AB13"/>
  <c r="P15"/>
  <c r="N22" i="23"/>
  <c r="N20"/>
  <c r="P14" i="9"/>
  <c r="U22" i="23"/>
  <c r="M20"/>
  <c r="P19"/>
  <c r="M22"/>
  <c r="M29" i="4"/>
  <c r="M31"/>
  <c r="N49" i="11" l="1"/>
  <c r="N50" s="1"/>
  <c r="K27"/>
  <c r="O27" s="1"/>
  <c r="I7" s="1"/>
  <c r="J41" i="7"/>
  <c r="J42"/>
  <c r="AC14" i="4"/>
  <c r="O14"/>
  <c r="O28" s="1"/>
  <c r="N26" i="7"/>
  <c r="N24"/>
  <c r="P23"/>
  <c r="U26"/>
  <c r="G49" i="11"/>
  <c r="G31" i="23"/>
  <c r="G45" s="1"/>
  <c r="J45"/>
  <c r="P22"/>
  <c r="K23" s="1"/>
  <c r="O23" s="1"/>
  <c r="I7" s="1"/>
  <c r="AB15" i="9"/>
  <c r="N15"/>
  <c r="N19" s="1"/>
  <c r="AB14"/>
  <c r="M14"/>
  <c r="Q22" i="4" l="1"/>
  <c r="P26" i="7"/>
  <c r="G41"/>
  <c r="N41"/>
  <c r="J49"/>
  <c r="O31" i="4"/>
  <c r="O29"/>
  <c r="X31"/>
  <c r="G42" i="7"/>
  <c r="N42"/>
  <c r="M12" i="9"/>
  <c r="AB12"/>
  <c r="AB19" s="1"/>
  <c r="J30" s="1"/>
  <c r="M19"/>
  <c r="M20" s="1"/>
  <c r="N20"/>
  <c r="N22"/>
  <c r="AC22" i="4" l="1"/>
  <c r="AC28" s="1"/>
  <c r="J40" s="1"/>
  <c r="N22"/>
  <c r="N28" s="1"/>
  <c r="K27" i="7"/>
  <c r="O27" s="1"/>
  <c r="I7" s="1"/>
  <c r="G49"/>
  <c r="N49"/>
  <c r="N50" s="1"/>
  <c r="P19" i="9"/>
  <c r="U22"/>
  <c r="M22"/>
  <c r="P22" s="1"/>
  <c r="K23" s="1"/>
  <c r="O23" s="1"/>
  <c r="I7" s="1"/>
  <c r="N30"/>
  <c r="N44" s="1"/>
  <c r="N45" s="1"/>
  <c r="G30"/>
  <c r="G44" s="1"/>
  <c r="J44"/>
  <c r="N40" i="4" l="1"/>
  <c r="N54" s="1"/>
  <c r="N55" s="1"/>
  <c r="G40"/>
  <c r="G54" s="1"/>
  <c r="J54"/>
  <c r="N29"/>
  <c r="N31"/>
  <c r="Q31" s="1"/>
  <c r="K32" s="1"/>
  <c r="P32" s="1"/>
  <c r="I7" s="1"/>
  <c r="V31"/>
  <c r="W31"/>
  <c r="Q28"/>
</calcChain>
</file>

<file path=xl/sharedStrings.xml><?xml version="1.0" encoding="utf-8"?>
<sst xmlns="http://schemas.openxmlformats.org/spreadsheetml/2006/main" count="2899" uniqueCount="309">
  <si>
    <t>PANEL:</t>
  </si>
  <si>
    <t>LOCATION:</t>
  </si>
  <si>
    <t>FED FROM:</t>
  </si>
  <si>
    <t>LAST UPDATED:</t>
  </si>
  <si>
    <t>(Bldg - Room)</t>
  </si>
  <si>
    <t xml:space="preserve">VOLTS (L-N):   </t>
  </si>
  <si>
    <t xml:space="preserve">BUSS AMPS: </t>
  </si>
  <si>
    <t xml:space="preserve">MFG: </t>
  </si>
  <si>
    <t>SIEMENS</t>
  </si>
  <si>
    <t xml:space="preserve">NEUTRAL: </t>
  </si>
  <si>
    <t xml:space="preserve">VOLTS (L-L):   </t>
  </si>
  <si>
    <t xml:space="preserve">MLO AMPS: </t>
  </si>
  <si>
    <t xml:space="preserve">TYPE: </t>
  </si>
  <si>
    <t xml:space="preserve">GROUND: </t>
  </si>
  <si>
    <t xml:space="preserve">PANEL AIC RATING: </t>
  </si>
  <si>
    <t xml:space="preserve">PHASE:   </t>
  </si>
  <si>
    <t xml:space="preserve">MCB AMPS: </t>
  </si>
  <si>
    <t xml:space="preserve">MOUNT: </t>
  </si>
  <si>
    <t>Surface</t>
  </si>
  <si>
    <t xml:space="preserve">MIN PANEL SIZE (AMPS): </t>
  </si>
  <si>
    <t xml:space="preserve">WIRE: </t>
  </si>
  <si>
    <t xml:space="preserve">PANEL POWER FACTOR:  </t>
  </si>
  <si>
    <t>Note</t>
  </si>
  <si>
    <t>Load        Type</t>
  </si>
  <si>
    <t>CIRCUIT DESCRIPTION</t>
  </si>
  <si>
    <t>P</t>
  </si>
  <si>
    <t>BKR  AMP</t>
  </si>
  <si>
    <t>VOLT  AMPS</t>
  </si>
  <si>
    <t>CKT  NO</t>
  </si>
  <si>
    <t>A</t>
  </si>
  <si>
    <t>B</t>
  </si>
  <si>
    <t>C</t>
  </si>
  <si>
    <t>LIGHTING</t>
  </si>
  <si>
    <t>MOTORS</t>
  </si>
  <si>
    <t>I</t>
  </si>
  <si>
    <t>F</t>
  </si>
  <si>
    <t>HID</t>
  </si>
  <si>
    <t>R</t>
  </si>
  <si>
    <t>LM</t>
  </si>
  <si>
    <t>M</t>
  </si>
  <si>
    <t>H</t>
  </si>
  <si>
    <t>O</t>
  </si>
  <si>
    <t xml:space="preserve">CONNECTED VA:  </t>
  </si>
  <si>
    <t>=</t>
  </si>
  <si>
    <t>FROM</t>
  </si>
  <si>
    <t>TO</t>
  </si>
  <si>
    <t>PHASE IMBALANCE</t>
  </si>
  <si>
    <t xml:space="preserve">METERED AMPS (NOTE 1):  </t>
  </si>
  <si>
    <t xml:space="preserve">METER DATES: </t>
  </si>
  <si>
    <t>A-B</t>
  </si>
  <si>
    <t>B-C</t>
  </si>
  <si>
    <t>C-A</t>
  </si>
  <si>
    <t xml:space="preserve">ADJUSTED VA: </t>
  </si>
  <si>
    <t xml:space="preserve">TOTAL CONNECTED LOAD:  </t>
  </si>
  <si>
    <t xml:space="preserve">VA / SQRT(3) / </t>
  </si>
  <si>
    <t xml:space="preserve">VOLTS = </t>
  </si>
  <si>
    <t>AMPS</t>
  </si>
  <si>
    <t>METERED IMBALANCE:</t>
  </si>
  <si>
    <t>(NEC 215.5)</t>
  </si>
  <si>
    <t>WATTS</t>
  </si>
  <si>
    <t>PWR  FACT</t>
  </si>
  <si>
    <t>VA</t>
  </si>
  <si>
    <t>NEC</t>
  </si>
  <si>
    <t>NEC VA LOAD</t>
  </si>
  <si>
    <t xml:space="preserve"> P=PANEL</t>
  </si>
  <si>
    <t>@</t>
  </si>
  <si>
    <r>
      <t>LIGHTING</t>
    </r>
    <r>
      <rPr>
        <sz val="8"/>
        <rFont val="Microsoft Sans Serif"/>
        <family val="2"/>
      </rPr>
      <t xml:space="preserve"> (NEC 215.2)</t>
    </r>
  </si>
  <si>
    <t>I = Incandescent</t>
  </si>
  <si>
    <t>F = Fluorescent</t>
  </si>
  <si>
    <t>HID = HID</t>
  </si>
  <si>
    <r>
      <t>R = RECEPTACLE</t>
    </r>
    <r>
      <rPr>
        <sz val="8"/>
        <rFont val="Microsoft Sans Serif"/>
        <family val="2"/>
      </rPr>
      <t xml:space="preserve"> (NEC 220.14)</t>
    </r>
  </si>
  <si>
    <t>First 10 KW</t>
  </si>
  <si>
    <t>Remainder</t>
  </si>
  <si>
    <r>
      <t>MOTORS</t>
    </r>
    <r>
      <rPr>
        <sz val="8"/>
        <rFont val="Microsoft Sans Serif"/>
        <family val="2"/>
      </rPr>
      <t xml:space="preserve"> (NEC 430.24)</t>
    </r>
  </si>
  <si>
    <t>LM = Largest Motor</t>
  </si>
  <si>
    <t>M = Motors</t>
  </si>
  <si>
    <t>H=HEATING</t>
  </si>
  <si>
    <t>C=COOLING</t>
  </si>
  <si>
    <t>O=OTHER</t>
  </si>
  <si>
    <t>W</t>
  </si>
  <si>
    <t xml:space="preserve">MIN PANEL SIZE: </t>
  </si>
  <si>
    <t>NOTES:  (ANY REVISIONS, FIELD OR ENGINEERING NOTES)</t>
  </si>
  <si>
    <t>Metered amps - NEC 220.35 allows meter values in place of calculated values.  Adding meter values adjusts all panel VA's to match the actual meter value.</t>
  </si>
  <si>
    <t>GE PANEL CARD (4-1/4" wide)</t>
  </si>
  <si>
    <t>SQ D PANEL CARD ---------&gt;</t>
  </si>
  <si>
    <t>SQ D PANEL CARD (5-1/4" wide)</t>
  </si>
  <si>
    <t>CUT ALONG DOTTED LINE TO FIT INTO HOLDER</t>
  </si>
  <si>
    <t xml:space="preserve">PANEL: </t>
  </si>
  <si>
    <t>Notes;</t>
  </si>
  <si>
    <t xml:space="preserve">FED FROM: </t>
  </si>
  <si>
    <t>1)  GE NLAB sleeves are 4-1/4" wide, set print setup to 68% actual.</t>
  </si>
  <si>
    <t xml:space="preserve">PRINT DATE: </t>
  </si>
  <si>
    <t>2) SQ D sleeves are 5-3/4" wide, set print setup to 62%</t>
  </si>
  <si>
    <t>CKT</t>
  </si>
  <si>
    <t>LOAD</t>
  </si>
  <si>
    <t>3) SQ D single side schedules fit in 4-1/4" sleeves, set print setup to 68%.</t>
  </si>
  <si>
    <t>Verified              Date</t>
  </si>
  <si>
    <t>FULL</t>
  </si>
  <si>
    <t>LOAD TYPES</t>
  </si>
  <si>
    <t xml:space="preserve">LOAD AMPS: </t>
  </si>
  <si>
    <t xml:space="preserve">CONNECTED (CALCULATED) AMPS/ PHASE:  </t>
  </si>
  <si>
    <t>EXAMPLES ON HOW TO SET CONDITIONAL FORMATTING.</t>
  </si>
  <si>
    <t>Conditional formatting, in Excel, is found at menu command:  FORMAT&gt;CONDITIONAL FORMATTING</t>
  </si>
  <si>
    <t>Conditional formatting changes a cells format (color, font, font decoration, etc) when a formula or another cell contains a true value.</t>
  </si>
  <si>
    <t>Setting conditional formating is OPTIONAL!  I use it to visually flag a cell that's out of range.  It's not required to make the worksheets function.</t>
  </si>
  <si>
    <t>This worksheet has samples of various formats for panel schedules.  Most times you can use the format-painter (paint brush) to copy the conditional formatting from this worksheet to any other.</t>
  </si>
  <si>
    <t>"BLUE" format appears when circuit breaker is 80% loaded and "RED" formatting appears at 100% of the circuit breakers rating.</t>
  </si>
  <si>
    <t>120/208 3-phase panel (3H, 1N, 1G)</t>
  </si>
  <si>
    <t>Voltage from phase-to-phase (P-P) is 208v.   Voltage from phase-to-neutral (P-N) is 120v.</t>
  </si>
  <si>
    <t>Note:  Phase-to-ground typical yields the same as P-N.</t>
  </si>
  <si>
    <t xml:space="preserve">The example below has conditional formatting set for a 3-pole breaker, 2-pole breaker, and 1-pole breaker. </t>
  </si>
  <si>
    <t>3-pole formulas:  VA = 208volts * amps * sqrt(3)       Amps = volt-amps/208volts/sqrt(3)      Divide the VA value evenly (divide by 3) between the phases.</t>
  </si>
  <si>
    <t>2-pole formulas:  VA = 208volts * amps        Amps = VA/208volts      Divide the VA value evenly (divide by 2) between the phases.</t>
  </si>
  <si>
    <t>1-pole formulas:  VA = 120volts * amps          Amps = VA/120volts</t>
  </si>
  <si>
    <t>Play with the samples below:  Change the breaker sizes and also change the VA values.</t>
  </si>
  <si>
    <t>THIS COLOR - UNCONFIRMED DATA</t>
  </si>
  <si>
    <t xml:space="preserve">AVAIL. FAULT CURRENT AT THIS PANEL: </t>
  </si>
  <si>
    <t>Harm</t>
  </si>
  <si>
    <t>Neut.</t>
  </si>
  <si>
    <t>Neut</t>
  </si>
  <si>
    <t>SPARE</t>
  </si>
  <si>
    <t>NOTES</t>
  </si>
  <si>
    <t>1.  Above 3-pole breaker turned blue because  6000VA/208/sqrt(3) = 16.65amps which is slightly over 80% of the breakers capacity.</t>
  </si>
  <si>
    <t>2.  7205.3 is a 20amp 3-pole breakers maximum value -&gt;  20amps * 208 * sqrt(3) = 7,205.3 VA or / 3 = 2,401.8VA for each phase.  By going to 2,402VA per phase the breaker turns red.</t>
  </si>
  <si>
    <t>Voltage from phase-to-phase (P-P) is 480v.   Voltage from phase-to-neutral (P-N) is 277v.</t>
  </si>
  <si>
    <t>3-pole formulas:  VA = 480volts * amps * sqrt(3)       Amps = volt-amps/480volts/sqrt(3)      Divide the VA value evenly (divide by 3) between the phases.</t>
  </si>
  <si>
    <t>2-pole formulas:  VA = 480volts * amps        Amps = VA/480volts      Divide the VA value evenly (divide by 2) between the phases.</t>
  </si>
  <si>
    <t>1-pole formulas:  VA = 277volts * amps          Amps = VA/277volts</t>
  </si>
  <si>
    <t>1.  A 480volt 2-pole 20amp breaker will turn blue just above 7,680VA or 3,840VA on each phase:  480v * 20amps = 9,600 * 0.8 = 7,680 / 2 = 3,840VA per phase.</t>
  </si>
  <si>
    <t>2.  A 480volt 2-pole 50amp breaker will turn RED just above 24,000VA or 12,000VA on each phase:  480v * 50amps = 24,000 / 2 = 12,000VA per phase.</t>
  </si>
  <si>
    <t>EXPLANATION ON LOAD TYPES</t>
  </si>
  <si>
    <t xml:space="preserve">The NEC applies different diversity factors to different type loads.  That's why it's important to fill in the LOAD TYPE boxes on each side of the panel schedule. </t>
  </si>
  <si>
    <t>Mouse over to the right -----&gt;  and you will see the formulas that pick up the codes and add the volt-amps (VA) for each load type.</t>
  </si>
  <si>
    <t>The codes are at the bottom of each panel schedule.  Use the single or abreviated letter codes (P, I, F, HID, R, LM, M, H, C, O)</t>
  </si>
  <si>
    <t>Receptacles are typically 180VA per duplex (2 plugs) outlet.  Thus, a 4-square box, with 2-duplexes would be 360VA entered in a panel schedule.  The formulas take care of the rest.</t>
  </si>
  <si>
    <t>If the panel is full of motor loads it's best to identify a single motor to be the largest.  Give it an LM code.</t>
  </si>
  <si>
    <t>Heating and cooling calcs will decide if summer cooling loads are bigger than winter heating loads.  Enter the loads in the panel schedule and give it the appropriate H or C.</t>
  </si>
  <si>
    <t xml:space="preserve">     Example:  A boiler load is "H".  A Liebert is "C".   A unit heater  is "H". </t>
  </si>
  <si>
    <t>LOAD CODES</t>
  </si>
  <si>
    <t>R = RECEPTACLE</t>
  </si>
  <si>
    <t>M = Non-largest Motors</t>
  </si>
  <si>
    <r>
      <t xml:space="preserve">277/480 3-phase panel (3H, 1N, 1G)     </t>
    </r>
    <r>
      <rPr>
        <b/>
        <sz val="12"/>
        <rFont val="Microsoft Sans Serif"/>
        <family val="2"/>
      </rPr>
      <t xml:space="preserve"> Pretty much the same as before but the voltage value changes.</t>
    </r>
  </si>
  <si>
    <t>THIS COLOR = UNCONFIRMED  DATA</t>
  </si>
  <si>
    <t xml:space="preserve">AVAIL FAULT-A HERE: </t>
  </si>
  <si>
    <t>CAUTION - PANEL CARD TEMPLATES BELOW</t>
  </si>
  <si>
    <t>CAUTION - PANEL CARD TEMPLATES TO THE RIGHT</t>
  </si>
  <si>
    <t>DO NOT INSERT OR DELETE ROWS</t>
  </si>
  <si>
    <t>DO NOT INSERT OR DELETE COLUMNS</t>
  </si>
  <si>
    <t>Change Log</t>
  </si>
  <si>
    <t>Improvements Required</t>
  </si>
  <si>
    <t>Date</t>
  </si>
  <si>
    <t>Where Used</t>
  </si>
  <si>
    <t>Template R0</t>
  </si>
  <si>
    <t>TEMPLATE R0</t>
  </si>
  <si>
    <r>
      <t>LIGHTING</t>
    </r>
    <r>
      <rPr>
        <sz val="8"/>
        <rFont val="Calibri"/>
        <family val="2"/>
      </rPr>
      <t xml:space="preserve"> (NEC 215.2)</t>
    </r>
  </si>
  <si>
    <r>
      <t>R = RECEPTACLE</t>
    </r>
    <r>
      <rPr>
        <sz val="8"/>
        <rFont val="Calibri"/>
        <family val="2"/>
      </rPr>
      <t xml:space="preserve"> (NEC 220.14)</t>
    </r>
  </si>
  <si>
    <r>
      <t>MOTORS</t>
    </r>
    <r>
      <rPr>
        <sz val="8"/>
        <rFont val="Calibri"/>
        <family val="2"/>
      </rPr>
      <t xml:space="preserve"> (NEC 430.24)</t>
    </r>
  </si>
  <si>
    <t>MDP</t>
  </si>
  <si>
    <t>Manitou Site</t>
  </si>
  <si>
    <t>IREA Pole Transformers</t>
  </si>
  <si>
    <t>P3</t>
  </si>
  <si>
    <t>65K AIC</t>
  </si>
  <si>
    <t>NCAR 4</t>
  </si>
  <si>
    <t>NCAR 1</t>
  </si>
  <si>
    <t>West Turbulance Tower</t>
  </si>
  <si>
    <t>NCAR 3</t>
  </si>
  <si>
    <t>Tower Receptacles</t>
  </si>
  <si>
    <t>#2 Recept (this panel)</t>
  </si>
  <si>
    <t>#1 Recept (this panel)</t>
  </si>
  <si>
    <t>Sq D</t>
  </si>
  <si>
    <t>NCAR 2</t>
  </si>
  <si>
    <t>QOC20U</t>
  </si>
  <si>
    <t>Flush</t>
  </si>
  <si>
    <t>White Recepts</t>
  </si>
  <si>
    <t>Green Recepts</t>
  </si>
  <si>
    <t>Lights</t>
  </si>
  <si>
    <t>220 Outlet, Right Side</t>
  </si>
  <si>
    <t>Recept #18</t>
  </si>
  <si>
    <t>Recept #20</t>
  </si>
  <si>
    <t>UPS</t>
  </si>
  <si>
    <t>SPACE</t>
  </si>
  <si>
    <t>Clean Air Gen</t>
  </si>
  <si>
    <t>Blower (outside)</t>
  </si>
  <si>
    <t>Change MCB to 100amps (up stream breaker limit).  Panel contains a 200A MCB.</t>
  </si>
  <si>
    <t>Recepts</t>
  </si>
  <si>
    <t>Spare</t>
  </si>
  <si>
    <t>AC Unit, 1.5 ton</t>
  </si>
  <si>
    <t>space</t>
  </si>
  <si>
    <t>AC Unit (1 ton)</t>
  </si>
  <si>
    <t>r0</t>
  </si>
  <si>
    <t>Created site panel schedules</t>
  </si>
  <si>
    <t>dwp</t>
  </si>
  <si>
    <t>Init.</t>
  </si>
  <si>
    <t xml:space="preserve">VA / </t>
  </si>
  <si>
    <t>VA /</t>
  </si>
  <si>
    <t>220V Recept in Trailer 2</t>
  </si>
  <si>
    <t>ITE</t>
  </si>
  <si>
    <t>EO612ML</t>
  </si>
  <si>
    <t>Space</t>
  </si>
  <si>
    <t>Recept</t>
  </si>
  <si>
    <t>220V Recept in Trailer 3</t>
  </si>
  <si>
    <t>Large UPS</t>
  </si>
  <si>
    <t>Small UPS</t>
  </si>
  <si>
    <t>Outside recept (back)</t>
  </si>
  <si>
    <t>W. Turb. Twr.</t>
  </si>
  <si>
    <t>Site MDP #7,9 (60A CB)</t>
  </si>
  <si>
    <t>MDB2 (NEW)</t>
  </si>
  <si>
    <t>IREA NEW TEMP SERVICE</t>
  </si>
  <si>
    <t>P4</t>
  </si>
  <si>
    <t>P5</t>
  </si>
  <si>
    <t>P2</t>
  </si>
  <si>
    <t>P6</t>
  </si>
  <si>
    <t>P1</t>
  </si>
  <si>
    <t>P10</t>
  </si>
  <si>
    <t>P9</t>
  </si>
  <si>
    <t>P22</t>
  </si>
  <si>
    <t>P7</t>
  </si>
  <si>
    <t>Yellow Recepts (P3)</t>
  </si>
  <si>
    <t>White Recepts (P3)</t>
  </si>
  <si>
    <t>Blue Recepts (P8 Agilent)</t>
  </si>
  <si>
    <t>Green Recepts (P8)</t>
  </si>
  <si>
    <t>Blue Recepts (P17)</t>
  </si>
  <si>
    <t>Yellow Recepts (G1)</t>
  </si>
  <si>
    <t>Recept (outside)</t>
  </si>
  <si>
    <t>White Recepts  (G1)</t>
  </si>
  <si>
    <t>Blue Recepts (G7)</t>
  </si>
  <si>
    <t>Blue Recepts  (G9)</t>
  </si>
  <si>
    <t>Green Recepts  (G9)</t>
  </si>
  <si>
    <t>Recept Front (outside) (P17, P33, P35 pumps)</t>
  </si>
  <si>
    <t>Unknown</t>
  </si>
  <si>
    <t>Site MDB2 #8 (100A/80F disc.)</t>
  </si>
  <si>
    <t>Site MDB2 #7 (100A/80F disc.)</t>
  </si>
  <si>
    <t>NA</t>
  </si>
  <si>
    <t>Site MDB2 #9 (200/125F disc.)</t>
  </si>
  <si>
    <t>FUSE</t>
  </si>
  <si>
    <t>Change existing 60A/2P breaker to 100A/2P</t>
  </si>
  <si>
    <t>Site MDP #11,13 (100A CB)</t>
  </si>
  <si>
    <t>Panel contains a 200A MCB.</t>
  </si>
  <si>
    <t>Site MDP #20,22 (100A CB)</t>
  </si>
  <si>
    <t>Site MDP #3,5 (100A CB)</t>
  </si>
  <si>
    <t>Site MDP #15,17 (100A CB)</t>
  </si>
  <si>
    <t>Lights, trailer</t>
  </si>
  <si>
    <t>Panel Loading</t>
  </si>
  <si>
    <t>Trailer Outlet 1</t>
  </si>
  <si>
    <t>Reserved for Aux Air Conditioner</t>
  </si>
  <si>
    <t>Watts</t>
  </si>
  <si>
    <t>Load</t>
  </si>
  <si>
    <t>Panel P10</t>
  </si>
  <si>
    <t>P14, M11</t>
  </si>
  <si>
    <t>Trailer Outlet 3</t>
  </si>
  <si>
    <t>P1, P11</t>
  </si>
  <si>
    <t>Spider A (inside)</t>
  </si>
  <si>
    <t>P15, P32, G17 (roof), P16</t>
  </si>
  <si>
    <t>Spider B (outside)</t>
  </si>
  <si>
    <t>P9, P10 outdoor samplers</t>
  </si>
  <si>
    <t>Amps</t>
  </si>
  <si>
    <t>*Limit:  I am setting an arbitrary limit to 1) remove possibility of nuisance breaker tripping and 2) leaving some extra capacity for equipment unknowns.</t>
  </si>
  <si>
    <t>Breaker</t>
  </si>
  <si>
    <t>*Limit Amps</t>
  </si>
  <si>
    <t>*Limit Watts</t>
  </si>
  <si>
    <t>Voltage</t>
  </si>
  <si>
    <t>% Loaded</t>
  </si>
  <si>
    <t xml:space="preserve">   Therefore, loading on breakers shall be 70% of their values. </t>
  </si>
  <si>
    <t xml:space="preserve">   The "% Loaded" is how close you are to the derated circuit value and not how close you are to the breakers rating.  You can safely take the % Loaded to 100% - 110% an not compromise the circuit.</t>
  </si>
  <si>
    <t>Spider B - Coleman Cable 01980 (outside loads)                         (P9,P10)</t>
  </si>
  <si>
    <t>Spider A - Coleman Cable 01980 (inside loads)                                (P15,P32, G17, P16)</t>
  </si>
  <si>
    <t>Trailer Outlet 5</t>
  </si>
  <si>
    <t>Panel P9</t>
  </si>
  <si>
    <t>Used for Spider A</t>
  </si>
  <si>
    <t>Spider B (inside)</t>
  </si>
  <si>
    <t>Spider C (outside)</t>
  </si>
  <si>
    <t>P4, P22, P29, P31</t>
  </si>
  <si>
    <t>P18, P23, P25, P28 roof</t>
  </si>
  <si>
    <t>P13, P21, P22, P26, P30</t>
  </si>
  <si>
    <t>Spider A - Coleman Cable 01980 (inside loads)                         (P4, P22, P21, P31)</t>
  </si>
  <si>
    <t>Wall Recepts (P22)</t>
  </si>
  <si>
    <t>Spider B - Coleman Cable 01980 (inside loads)                         (P18, P23, P25, P28)</t>
  </si>
  <si>
    <t>Panel P8</t>
  </si>
  <si>
    <t>Spare (can be used for misc)</t>
  </si>
  <si>
    <t>P6, P7, P29a, P29b</t>
  </si>
  <si>
    <t>P8</t>
  </si>
  <si>
    <t>Recept, Outside</t>
  </si>
  <si>
    <t>Recept, Outside (P24)</t>
  </si>
  <si>
    <t>UPS - G3, G4, G5, G6</t>
  </si>
  <si>
    <t>Yellow Recepts (G15)</t>
  </si>
  <si>
    <t>Green Recepts (G16)</t>
  </si>
  <si>
    <t>200 Outlet, Right Side</t>
  </si>
  <si>
    <t>White Recepst (G8)</t>
  </si>
  <si>
    <t>Yellow Recepst (G8)</t>
  </si>
  <si>
    <t>Recepts, (M1, M2, M3, M9)</t>
  </si>
  <si>
    <t>Rental Trailer  #7  (20ft) - Fused Disconnect</t>
  </si>
  <si>
    <t>Rental Trailer  #9  (40ft) - Fused Disconnect</t>
  </si>
  <si>
    <t>Rental Trailer #8  (20ft) - Fused Disconnect</t>
  </si>
  <si>
    <t>Rental Trailer #10  (40ft) - Fused Disconnect</t>
  </si>
  <si>
    <r>
      <t xml:space="preserve">220 Outlet, Left Side,  possible </t>
    </r>
    <r>
      <rPr>
        <b/>
        <sz val="10"/>
        <rFont val="Microsoft Sans Serif"/>
        <family val="2"/>
      </rPr>
      <t xml:space="preserve">PANEL P5 </t>
    </r>
    <r>
      <rPr>
        <sz val="10"/>
        <rFont val="Microsoft Sans Serif"/>
        <family val="2"/>
      </rPr>
      <t>connection</t>
    </r>
  </si>
  <si>
    <t>220 Outlet, Left Side  (P34)</t>
  </si>
  <si>
    <t>220 Outlet, Left Side</t>
  </si>
  <si>
    <r>
      <t xml:space="preserve">220 Outlet, Left Side, possible </t>
    </r>
    <r>
      <rPr>
        <b/>
        <sz val="10"/>
        <rFont val="Microsoft Sans Serif"/>
        <family val="2"/>
      </rPr>
      <t>PANEL P6</t>
    </r>
    <r>
      <rPr>
        <sz val="10"/>
        <rFont val="Microsoft Sans Serif"/>
        <family val="2"/>
      </rPr>
      <t xml:space="preserve"> connection</t>
    </r>
  </si>
  <si>
    <t>Wall Recepts (M11, aux AC unit)</t>
  </si>
  <si>
    <t>Spider C - Coleman Cable 01980                                                             (P1,P11, P14)</t>
  </si>
  <si>
    <t>Site MDB2 #10 (200A/125F disc.)</t>
  </si>
  <si>
    <t>Spider C - Coleman Cable 01980 (outside loads)                                                                      (P13, P21, P22, P26, P30)</t>
  </si>
  <si>
    <t>New 30amp, 2P breaker (typical 3)</t>
  </si>
  <si>
    <t>Spider A - Coleman Cable 01980 (inside loads)                         (P6, P7, P29a, P29b)</t>
  </si>
  <si>
    <t>Spider B - Coleman Cable 01980 (inside loads)                                (P5)</t>
  </si>
  <si>
    <t>New 30amp, 2P breaker (typical 2)</t>
  </si>
  <si>
    <t>Spider A - Coleman Cable 01980 (inside loads)                         (G11, G13, G19, P2)</t>
  </si>
  <si>
    <t>Spider B - Coleman Cable 01980 (inside loads)                                (G12)</t>
  </si>
  <si>
    <t>220 Outlet, Right Side, 30AMP Spider Box at Tower  (G2, M2, M3, M7, M8, M14, M15)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</si>
</sst>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m/d/yy"/>
    <numFmt numFmtId="167" formatCode="m/d/yy;@"/>
  </numFmts>
  <fonts count="43">
    <font>
      <sz val="10"/>
      <name val="Arial"/>
    </font>
    <font>
      <u/>
      <sz val="10"/>
      <color indexed="12"/>
      <name val="Arial"/>
    </font>
    <font>
      <sz val="10"/>
      <name val="Microsoft Sans Serif"/>
      <family val="2"/>
    </font>
    <font>
      <sz val="12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11"/>
      <name val="Microsoft Sans Serif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u/>
      <sz val="10"/>
      <color indexed="12"/>
      <name val="Microsoft Sans Serif"/>
      <family val="2"/>
    </font>
    <font>
      <b/>
      <sz val="10"/>
      <name val="Microsoft Sans Serif"/>
      <family val="2"/>
    </font>
    <font>
      <b/>
      <sz val="12"/>
      <color indexed="55"/>
      <name val="Microsoft Sans Serif"/>
      <family val="2"/>
    </font>
    <font>
      <b/>
      <sz val="16"/>
      <name val="Microsoft Sans Serif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8"/>
      <name val="Arial"/>
    </font>
    <font>
      <b/>
      <sz val="20"/>
      <name val="Microsoft Sans Serif"/>
      <family val="2"/>
    </font>
    <font>
      <b/>
      <sz val="18"/>
      <name val="Microsoft Sans Serif"/>
      <family val="2"/>
    </font>
    <font>
      <b/>
      <sz val="12"/>
      <name val="Microsoft Sans Serif"/>
      <family val="2"/>
    </font>
    <font>
      <sz val="16"/>
      <name val="Microsoft Sans Serif"/>
      <family val="2"/>
    </font>
    <font>
      <sz val="14"/>
      <name val="Arial"/>
    </font>
    <font>
      <sz val="10"/>
      <name val="Calibri"/>
      <family val="2"/>
    </font>
    <font>
      <b/>
      <sz val="9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1"/>
      <name val="Calibri"/>
      <family val="2"/>
    </font>
    <font>
      <b/>
      <sz val="12"/>
      <color indexed="55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26"/>
      <color rgb="FFFF0000"/>
      <name val="Calibri"/>
      <family val="2"/>
    </font>
    <font>
      <sz val="10"/>
      <name val="Arial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8" fillId="0" borderId="0" applyFont="0" applyFill="0" applyBorder="0" applyAlignment="0" applyProtection="0"/>
  </cellStyleXfs>
  <cellXfs count="48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indent="3"/>
    </xf>
    <xf numFmtId="0" fontId="2" fillId="0" borderId="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164" fontId="2" fillId="0" borderId="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left" vertical="center" indent="2"/>
    </xf>
    <xf numFmtId="3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2" fillId="0" borderId="2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9" fontId="1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20" fillId="0" borderId="0" xfId="0" applyFont="1"/>
    <xf numFmtId="14" fontId="0" fillId="0" borderId="0" xfId="0" applyNumberFormat="1"/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6" fillId="0" borderId="6" xfId="0" applyFont="1" applyBorder="1" applyAlignment="1">
      <alignment horizontal="left" vertical="center" indent="3"/>
    </xf>
    <xf numFmtId="0" fontId="21" fillId="0" borderId="7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3" fontId="25" fillId="0" borderId="4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center" vertical="center"/>
    </xf>
    <xf numFmtId="0" fontId="21" fillId="0" borderId="9" xfId="0" applyFont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left" vertical="center" wrapText="1" indent="1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2" borderId="15" xfId="0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/>
    </xf>
    <xf numFmtId="0" fontId="24" fillId="0" borderId="0" xfId="0" quotePrefix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/>
    <xf numFmtId="164" fontId="21" fillId="0" borderId="8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166" fontId="24" fillId="0" borderId="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/>
    <xf numFmtId="3" fontId="21" fillId="2" borderId="8" xfId="0" applyNumberFormat="1" applyFont="1" applyFill="1" applyBorder="1" applyAlignment="1">
      <alignment horizontal="center" vertical="center"/>
    </xf>
    <xf numFmtId="0" fontId="21" fillId="0" borderId="0" xfId="0" quotePrefix="1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30" fillId="0" borderId="18" xfId="0" applyFont="1" applyBorder="1" applyAlignment="1">
      <alignment horizontal="right" vertical="center"/>
    </xf>
    <xf numFmtId="3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/>
    </xf>
    <xf numFmtId="164" fontId="30" fillId="0" borderId="18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/>
    </xf>
    <xf numFmtId="165" fontId="21" fillId="0" borderId="20" xfId="0" applyNumberFormat="1" applyFont="1" applyBorder="1" applyAlignment="1">
      <alignment horizontal="center" vertical="center"/>
    </xf>
    <xf numFmtId="165" fontId="21" fillId="0" borderId="21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left" vertical="center"/>
    </xf>
    <xf numFmtId="9" fontId="21" fillId="0" borderId="0" xfId="0" applyNumberFormat="1" applyFont="1" applyBorder="1" applyAlignment="1">
      <alignment horizontal="right" vertical="center"/>
    </xf>
    <xf numFmtId="9" fontId="21" fillId="0" borderId="0" xfId="0" applyNumberFormat="1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left" vertical="center" indent="2"/>
    </xf>
    <xf numFmtId="3" fontId="21" fillId="0" borderId="16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center" vertical="center"/>
    </xf>
    <xf numFmtId="0" fontId="36" fillId="0" borderId="0" xfId="0" applyFont="1"/>
    <xf numFmtId="0" fontId="0" fillId="0" borderId="0" xfId="0" applyAlignment="1">
      <alignment horizontal="center"/>
    </xf>
    <xf numFmtId="1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horizontal="left"/>
    </xf>
    <xf numFmtId="9" fontId="39" fillId="0" borderId="0" xfId="2" applyFont="1"/>
    <xf numFmtId="0" fontId="39" fillId="6" borderId="0" xfId="0" applyFont="1" applyFill="1"/>
    <xf numFmtId="0" fontId="41" fillId="0" borderId="0" xfId="0" applyFont="1" applyAlignment="1">
      <alignment horizontal="center"/>
    </xf>
    <xf numFmtId="0" fontId="41" fillId="6" borderId="0" xfId="0" applyFont="1" applyFill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0" fontId="21" fillId="0" borderId="30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left" vertical="center" wrapText="1" indent="1"/>
    </xf>
    <xf numFmtId="0" fontId="21" fillId="0" borderId="38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24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1" fillId="0" borderId="39" xfId="0" applyFont="1" applyBorder="1" applyAlignment="1">
      <alignment horizontal="left" vertical="center" wrapText="1" indent="1"/>
    </xf>
    <xf numFmtId="0" fontId="29" fillId="0" borderId="31" xfId="1" applyFont="1" applyFill="1" applyBorder="1" applyAlignment="1" applyProtection="1">
      <alignment horizontal="center" vertical="center" wrapText="1"/>
    </xf>
    <xf numFmtId="0" fontId="29" fillId="0" borderId="32" xfId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indent="1"/>
    </xf>
    <xf numFmtId="0" fontId="30" fillId="0" borderId="27" xfId="0" applyFont="1" applyBorder="1" applyAlignment="1">
      <alignment horizontal="left" vertical="center" indent="1"/>
    </xf>
    <xf numFmtId="0" fontId="30" fillId="0" borderId="14" xfId="0" applyFont="1" applyBorder="1" applyAlignment="1">
      <alignment horizontal="left" vertical="center" indent="1"/>
    </xf>
    <xf numFmtId="0" fontId="21" fillId="0" borderId="28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30" fillId="0" borderId="2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 indent="1"/>
    </xf>
    <xf numFmtId="0" fontId="25" fillId="0" borderId="27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4" fillId="0" borderId="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 indent="1"/>
    </xf>
    <xf numFmtId="14" fontId="24" fillId="0" borderId="27" xfId="0" applyNumberFormat="1" applyFont="1" applyBorder="1" applyAlignment="1">
      <alignment horizontal="left" vertical="center"/>
    </xf>
    <xf numFmtId="14" fontId="24" fillId="0" borderId="14" xfId="0" applyNumberFormat="1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indent="1"/>
    </xf>
    <xf numFmtId="0" fontId="28" fillId="0" borderId="3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 indent="1"/>
    </xf>
    <xf numFmtId="0" fontId="26" fillId="0" borderId="27" xfId="0" applyFont="1" applyBorder="1" applyAlignment="1">
      <alignment horizontal="left" vertical="center" wrapText="1" indent="1"/>
    </xf>
    <xf numFmtId="0" fontId="26" fillId="0" borderId="14" xfId="0" applyFont="1" applyBorder="1" applyAlignment="1">
      <alignment horizontal="left" vertical="center" wrapText="1" indent="1"/>
    </xf>
    <xf numFmtId="0" fontId="21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center"/>
    </xf>
    <xf numFmtId="0" fontId="35" fillId="0" borderId="9" xfId="0" applyFont="1" applyBorder="1" applyAlignment="1">
      <alignment horizontal="center" vertical="center" wrapText="1"/>
    </xf>
    <xf numFmtId="167" fontId="25" fillId="5" borderId="2" xfId="0" applyNumberFormat="1" applyFont="1" applyFill="1" applyBorder="1" applyAlignment="1">
      <alignment horizontal="center" vertical="center"/>
    </xf>
    <xf numFmtId="167" fontId="25" fillId="5" borderId="3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indent="1"/>
    </xf>
    <xf numFmtId="0" fontId="28" fillId="0" borderId="1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9" fillId="0" borderId="8" xfId="1" applyFont="1" applyFill="1" applyBorder="1" applyAlignment="1" applyProtection="1">
      <alignment horizontal="center" vertical="center" wrapText="1"/>
    </xf>
    <xf numFmtId="0" fontId="29" fillId="0" borderId="29" xfId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indent="1"/>
    </xf>
    <xf numFmtId="0" fontId="37" fillId="0" borderId="3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3"/>
    </xf>
    <xf numFmtId="0" fontId="28" fillId="0" borderId="2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1"/>
    </xf>
    <xf numFmtId="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3" fontId="8" fillId="0" borderId="16" xfId="0" applyNumberFormat="1" applyFont="1" applyBorder="1" applyAlignment="1">
      <alignment horizontal="center" vertical="center"/>
    </xf>
    <xf numFmtId="0" fontId="2" fillId="8" borderId="28" xfId="0" applyFont="1" applyFill="1" applyBorder="1" applyAlignment="1">
      <alignment horizontal="left" vertical="center" wrapText="1" indent="1"/>
    </xf>
    <xf numFmtId="0" fontId="2" fillId="8" borderId="8" xfId="0" applyFont="1" applyFill="1" applyBorder="1" applyAlignment="1">
      <alignment horizontal="left" vertical="center" wrapText="1" indent="1"/>
    </xf>
    <xf numFmtId="0" fontId="2" fillId="8" borderId="17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32" xfId="1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8" borderId="33" xfId="0" applyFont="1" applyFill="1" applyBorder="1" applyAlignment="1">
      <alignment horizontal="left" vertical="center" wrapText="1" indent="1"/>
    </xf>
    <xf numFmtId="0" fontId="2" fillId="8" borderId="6" xfId="0" applyFont="1" applyFill="1" applyBorder="1" applyAlignment="1">
      <alignment horizontal="left" vertical="center" wrapText="1" indent="1"/>
    </xf>
    <xf numFmtId="0" fontId="2" fillId="8" borderId="7" xfId="0" applyFont="1" applyFill="1" applyBorder="1" applyAlignment="1">
      <alignment horizontal="left" vertical="center" wrapText="1" indent="1"/>
    </xf>
    <xf numFmtId="0" fontId="2" fillId="8" borderId="24" xfId="0" applyFont="1" applyFill="1" applyBorder="1" applyAlignment="1">
      <alignment horizontal="left" vertical="center" wrapText="1" indent="1"/>
    </xf>
    <xf numFmtId="0" fontId="2" fillId="8" borderId="16" xfId="0" applyFont="1" applyFill="1" applyBorder="1" applyAlignment="1">
      <alignment horizontal="left" vertical="center" wrapText="1" indent="1"/>
    </xf>
    <xf numFmtId="0" fontId="2" fillId="8" borderId="39" xfId="0" applyFont="1" applyFill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10" fillId="0" borderId="3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14" fontId="5" fillId="0" borderId="27" xfId="0" applyNumberFormat="1" applyFont="1" applyBorder="1" applyAlignment="1">
      <alignment horizontal="left" vertical="center"/>
    </xf>
    <xf numFmtId="14" fontId="5" fillId="0" borderId="14" xfId="0" applyNumberFormat="1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8" borderId="5" xfId="0" applyFont="1" applyFill="1" applyBorder="1" applyAlignment="1">
      <alignment horizontal="left" vertical="center" wrapText="1" indent="1"/>
    </xf>
    <xf numFmtId="0" fontId="2" fillId="8" borderId="41" xfId="0" applyFont="1" applyFill="1" applyBorder="1" applyAlignment="1">
      <alignment horizontal="left" vertical="center" wrapText="1" indent="1"/>
    </xf>
    <xf numFmtId="0" fontId="2" fillId="8" borderId="42" xfId="0" applyFont="1" applyFill="1" applyBorder="1" applyAlignment="1">
      <alignment horizontal="left" vertical="center" wrapText="1" indent="1"/>
    </xf>
    <xf numFmtId="0" fontId="2" fillId="8" borderId="22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3" fontId="8" fillId="0" borderId="0" xfId="0" applyNumberFormat="1" applyFont="1" applyBorder="1" applyAlignment="1">
      <alignment horizontal="left" vertical="center" indent="1"/>
    </xf>
    <xf numFmtId="3" fontId="8" fillId="0" borderId="4" xfId="0" applyNumberFormat="1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67" fontId="6" fillId="0" borderId="2" xfId="0" applyNumberFormat="1" applyFont="1" applyBorder="1" applyAlignment="1">
      <alignment horizontal="left" vertical="center" indent="1"/>
    </xf>
    <xf numFmtId="167" fontId="6" fillId="0" borderId="34" xfId="0" applyNumberFormat="1" applyFont="1" applyBorder="1" applyAlignment="1">
      <alignment horizontal="left" vertical="center" indent="1"/>
    </xf>
    <xf numFmtId="0" fontId="2" fillId="4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9" xfId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8" borderId="27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left" vertical="center" wrapText="1" indent="1"/>
    </xf>
    <xf numFmtId="0" fontId="2" fillId="8" borderId="30" xfId="0" applyFont="1" applyFill="1" applyBorder="1" applyAlignment="1">
      <alignment horizontal="left" vertical="center" wrapText="1" indent="1"/>
    </xf>
    <xf numFmtId="0" fontId="2" fillId="0" borderId="27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</cellXfs>
  <cellStyles count="3">
    <cellStyle name="Hyperlink" xfId="1" builtinId="8"/>
    <cellStyle name="Normal" xfId="0" builtinId="0"/>
    <cellStyle name="Percent" xfId="2" builtinId="5"/>
  </cellStyles>
  <dxfs count="1417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border>
        <bottom style="thin">
          <color indexed="9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anel_schedule_link"/><Relationship Id="rId2" Type="http://schemas.openxmlformats.org/officeDocument/2006/relationships/image" Target="../media/image1.png"/><Relationship Id="rId1" Type="http://schemas.openxmlformats.org/officeDocument/2006/relationships/hyperlink" Target="#panel_schedule_link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495300</xdr:colOff>
      <xdr:row>68</xdr:row>
      <xdr:rowOff>247650</xdr:rowOff>
    </xdr:from>
    <xdr:to>
      <xdr:col>51</xdr:col>
      <xdr:colOff>123825</xdr:colOff>
      <xdr:row>68</xdr:row>
      <xdr:rowOff>247650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4022050" y="227933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40</xdr:col>
      <xdr:colOff>495300</xdr:colOff>
      <xdr:row>94</xdr:row>
      <xdr:rowOff>95250</xdr:rowOff>
    </xdr:from>
    <xdr:to>
      <xdr:col>51</xdr:col>
      <xdr:colOff>114300</xdr:colOff>
      <xdr:row>94</xdr:row>
      <xdr:rowOff>95250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24022050" y="308133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114300</xdr:colOff>
      <xdr:row>68</xdr:row>
      <xdr:rowOff>257175</xdr:rowOff>
    </xdr:from>
    <xdr:to>
      <xdr:col>51</xdr:col>
      <xdr:colOff>114300</xdr:colOff>
      <xdr:row>94</xdr:row>
      <xdr:rowOff>95250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29241750" y="228028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40</xdr:col>
      <xdr:colOff>495300</xdr:colOff>
      <xdr:row>68</xdr:row>
      <xdr:rowOff>257175</xdr:rowOff>
    </xdr:from>
    <xdr:to>
      <xdr:col>40</xdr:col>
      <xdr:colOff>495300</xdr:colOff>
      <xdr:row>94</xdr:row>
      <xdr:rowOff>85725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24022050" y="228028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56</xdr:col>
      <xdr:colOff>28575</xdr:colOff>
      <xdr:row>74</xdr:row>
      <xdr:rowOff>161925</xdr:rowOff>
    </xdr:from>
    <xdr:to>
      <xdr:col>58</xdr:col>
      <xdr:colOff>590550</xdr:colOff>
      <xdr:row>75</xdr:row>
      <xdr:rowOff>190500</xdr:rowOff>
    </xdr:to>
    <xdr:grpSp>
      <xdr:nvGrpSpPr>
        <xdr:cNvPr id="1041" name="Group 1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8960763" y="19819144"/>
          <a:ext cx="1776412" cy="338137"/>
          <a:chOff x="3016" y="2076"/>
          <a:chExt cx="187" cy="36"/>
        </a:xfrm>
      </xdr:grpSpPr>
      <xdr:pic>
        <xdr:nvPicPr>
          <xdr:cNvPr id="1042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40</xdr:col>
      <xdr:colOff>495300</xdr:colOff>
      <xdr:row>96</xdr:row>
      <xdr:rowOff>247650</xdr:rowOff>
    </xdr:from>
    <xdr:to>
      <xdr:col>51</xdr:col>
      <xdr:colOff>123825</xdr:colOff>
      <xdr:row>96</xdr:row>
      <xdr:rowOff>247650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24022050" y="315944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40</xdr:col>
      <xdr:colOff>495300</xdr:colOff>
      <xdr:row>122</xdr:row>
      <xdr:rowOff>95250</xdr:rowOff>
    </xdr:from>
    <xdr:to>
      <xdr:col>51</xdr:col>
      <xdr:colOff>114300</xdr:colOff>
      <xdr:row>122</xdr:row>
      <xdr:rowOff>95250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24022050" y="394239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114300</xdr:colOff>
      <xdr:row>96</xdr:row>
      <xdr:rowOff>257175</xdr:rowOff>
    </xdr:from>
    <xdr:to>
      <xdr:col>51</xdr:col>
      <xdr:colOff>114300</xdr:colOff>
      <xdr:row>122</xdr:row>
      <xdr:rowOff>95250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29241750" y="316039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40</xdr:col>
      <xdr:colOff>495300</xdr:colOff>
      <xdr:row>96</xdr:row>
      <xdr:rowOff>257175</xdr:rowOff>
    </xdr:from>
    <xdr:to>
      <xdr:col>40</xdr:col>
      <xdr:colOff>495300</xdr:colOff>
      <xdr:row>122</xdr:row>
      <xdr:rowOff>85725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24022050" y="316039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52</xdr:col>
      <xdr:colOff>0</xdr:colOff>
      <xdr:row>125</xdr:row>
      <xdr:rowOff>228600</xdr:rowOff>
    </xdr:from>
    <xdr:to>
      <xdr:col>52</xdr:col>
      <xdr:colOff>0</xdr:colOff>
      <xdr:row>126</xdr:row>
      <xdr:rowOff>266700</xdr:rowOff>
    </xdr:to>
    <xdr:grpSp>
      <xdr:nvGrpSpPr>
        <xdr:cNvPr id="1048" name="Group 24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6943844" y="35697319"/>
          <a:ext cx="0" cy="347662"/>
          <a:chOff x="3016" y="2076"/>
          <a:chExt cx="187" cy="36"/>
        </a:xfrm>
      </xdr:grpSpPr>
      <xdr:pic>
        <xdr:nvPicPr>
          <xdr:cNvPr id="1049" name="Pictur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62</xdr:col>
      <xdr:colOff>495300</xdr:colOff>
      <xdr:row>68</xdr:row>
      <xdr:rowOff>247650</xdr:rowOff>
    </xdr:from>
    <xdr:to>
      <xdr:col>77</xdr:col>
      <xdr:colOff>123825</xdr:colOff>
      <xdr:row>68</xdr:row>
      <xdr:rowOff>247650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35890200" y="227933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62</xdr:col>
      <xdr:colOff>495300</xdr:colOff>
      <xdr:row>94</xdr:row>
      <xdr:rowOff>95250</xdr:rowOff>
    </xdr:from>
    <xdr:to>
      <xdr:col>77</xdr:col>
      <xdr:colOff>114300</xdr:colOff>
      <xdr:row>94</xdr:row>
      <xdr:rowOff>95250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35890200" y="308133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77</xdr:col>
      <xdr:colOff>114300</xdr:colOff>
      <xdr:row>68</xdr:row>
      <xdr:rowOff>257175</xdr:rowOff>
    </xdr:from>
    <xdr:to>
      <xdr:col>77</xdr:col>
      <xdr:colOff>114300</xdr:colOff>
      <xdr:row>94</xdr:row>
      <xdr:rowOff>95250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43548300" y="228028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62</xdr:col>
      <xdr:colOff>495300</xdr:colOff>
      <xdr:row>68</xdr:row>
      <xdr:rowOff>257175</xdr:rowOff>
    </xdr:from>
    <xdr:to>
      <xdr:col>62</xdr:col>
      <xdr:colOff>495300</xdr:colOff>
      <xdr:row>94</xdr:row>
      <xdr:rowOff>85725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35890200" y="228028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62</xdr:col>
      <xdr:colOff>495300</xdr:colOff>
      <xdr:row>96</xdr:row>
      <xdr:rowOff>247650</xdr:rowOff>
    </xdr:from>
    <xdr:to>
      <xdr:col>77</xdr:col>
      <xdr:colOff>123825</xdr:colOff>
      <xdr:row>96</xdr:row>
      <xdr:rowOff>247650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35890200" y="315944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62</xdr:col>
      <xdr:colOff>495300</xdr:colOff>
      <xdr:row>122</xdr:row>
      <xdr:rowOff>95250</xdr:rowOff>
    </xdr:from>
    <xdr:to>
      <xdr:col>77</xdr:col>
      <xdr:colOff>114300</xdr:colOff>
      <xdr:row>122</xdr:row>
      <xdr:rowOff>95250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35890200" y="394239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77</xdr:col>
      <xdr:colOff>114300</xdr:colOff>
      <xdr:row>96</xdr:row>
      <xdr:rowOff>257175</xdr:rowOff>
    </xdr:from>
    <xdr:to>
      <xdr:col>77</xdr:col>
      <xdr:colOff>114300</xdr:colOff>
      <xdr:row>122</xdr:row>
      <xdr:rowOff>95250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43548300" y="316039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62</xdr:col>
      <xdr:colOff>495300</xdr:colOff>
      <xdr:row>96</xdr:row>
      <xdr:rowOff>257175</xdr:rowOff>
    </xdr:from>
    <xdr:to>
      <xdr:col>62</xdr:col>
      <xdr:colOff>495300</xdr:colOff>
      <xdr:row>122</xdr:row>
      <xdr:rowOff>85725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35890200" y="316039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oneCellAnchor>
    <xdr:from>
      <xdr:col>15</xdr:col>
      <xdr:colOff>148368</xdr:colOff>
      <xdr:row>40</xdr:row>
      <xdr:rowOff>33877</xdr:rowOff>
    </xdr:from>
    <xdr:ext cx="4142609" cy="2628220"/>
    <xdr:sp macro="" textlink="">
      <xdr:nvSpPr>
        <xdr:cNvPr id="24" name="Rectangle 23"/>
        <xdr:cNvSpPr/>
      </xdr:nvSpPr>
      <xdr:spPr>
        <a:xfrm rot="20066985">
          <a:off x="7780274" y="9165971"/>
          <a:ext cx="4142609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Same Info As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Shown on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Drawing</a:t>
          </a:r>
          <a:r>
            <a:rPr lang="en-U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E402</a:t>
          </a:r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59</xdr:row>
      <xdr:rowOff>247650</xdr:rowOff>
    </xdr:from>
    <xdr:to>
      <xdr:col>50</xdr:col>
      <xdr:colOff>123825</xdr:colOff>
      <xdr:row>59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383625" y="15392400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85</xdr:row>
      <xdr:rowOff>95250</xdr:rowOff>
    </xdr:from>
    <xdr:to>
      <xdr:col>50</xdr:col>
      <xdr:colOff>114300</xdr:colOff>
      <xdr:row>85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383625" y="23412450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59</xdr:row>
      <xdr:rowOff>257175</xdr:rowOff>
    </xdr:from>
    <xdr:to>
      <xdr:col>50</xdr:col>
      <xdr:colOff>114300</xdr:colOff>
      <xdr:row>85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603325" y="154019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59</xdr:row>
      <xdr:rowOff>257175</xdr:rowOff>
    </xdr:from>
    <xdr:to>
      <xdr:col>39</xdr:col>
      <xdr:colOff>495300</xdr:colOff>
      <xdr:row>85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1383625" y="15401925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65</xdr:row>
      <xdr:rowOff>161925</xdr:rowOff>
    </xdr:from>
    <xdr:to>
      <xdr:col>57</xdr:col>
      <xdr:colOff>590550</xdr:colOff>
      <xdr:row>66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095700" y="17322800"/>
          <a:ext cx="1768475" cy="346075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87</xdr:row>
      <xdr:rowOff>247650</xdr:rowOff>
    </xdr:from>
    <xdr:to>
      <xdr:col>50</xdr:col>
      <xdr:colOff>123825</xdr:colOff>
      <xdr:row>87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1383625" y="24193500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113</xdr:row>
      <xdr:rowOff>95250</xdr:rowOff>
    </xdr:from>
    <xdr:to>
      <xdr:col>50</xdr:col>
      <xdr:colOff>114300</xdr:colOff>
      <xdr:row>113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1383625" y="32023050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87</xdr:row>
      <xdr:rowOff>257175</xdr:rowOff>
    </xdr:from>
    <xdr:to>
      <xdr:col>50</xdr:col>
      <xdr:colOff>114300</xdr:colOff>
      <xdr:row>113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6603325" y="24203025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87</xdr:row>
      <xdr:rowOff>257175</xdr:rowOff>
    </xdr:from>
    <xdr:to>
      <xdr:col>39</xdr:col>
      <xdr:colOff>495300</xdr:colOff>
      <xdr:row>113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1383625" y="24203025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116</xdr:row>
      <xdr:rowOff>228600</xdr:rowOff>
    </xdr:from>
    <xdr:to>
      <xdr:col>51</xdr:col>
      <xdr:colOff>0</xdr:colOff>
      <xdr:row>117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82750" y="33248600"/>
          <a:ext cx="0" cy="339725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59</xdr:row>
      <xdr:rowOff>247650</xdr:rowOff>
    </xdr:from>
    <xdr:to>
      <xdr:col>76</xdr:col>
      <xdr:colOff>123825</xdr:colOff>
      <xdr:row>59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3251775" y="15392400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85</xdr:row>
      <xdr:rowOff>95250</xdr:rowOff>
    </xdr:from>
    <xdr:to>
      <xdr:col>76</xdr:col>
      <xdr:colOff>114300</xdr:colOff>
      <xdr:row>85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3251775" y="23412450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59</xdr:row>
      <xdr:rowOff>257175</xdr:rowOff>
    </xdr:from>
    <xdr:to>
      <xdr:col>76</xdr:col>
      <xdr:colOff>114300</xdr:colOff>
      <xdr:row>85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0909875" y="154019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59</xdr:row>
      <xdr:rowOff>257175</xdr:rowOff>
    </xdr:from>
    <xdr:to>
      <xdr:col>61</xdr:col>
      <xdr:colOff>495300</xdr:colOff>
      <xdr:row>85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3251775" y="15401925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247650</xdr:rowOff>
    </xdr:from>
    <xdr:to>
      <xdr:col>76</xdr:col>
      <xdr:colOff>123825</xdr:colOff>
      <xdr:row>87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3251775" y="24193500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113</xdr:row>
      <xdr:rowOff>95250</xdr:rowOff>
    </xdr:from>
    <xdr:to>
      <xdr:col>76</xdr:col>
      <xdr:colOff>114300</xdr:colOff>
      <xdr:row>113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3251775" y="32023050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87</xdr:row>
      <xdr:rowOff>257175</xdr:rowOff>
    </xdr:from>
    <xdr:to>
      <xdr:col>76</xdr:col>
      <xdr:colOff>114300</xdr:colOff>
      <xdr:row>113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0909875" y="24203025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257175</xdr:rowOff>
    </xdr:from>
    <xdr:to>
      <xdr:col>61</xdr:col>
      <xdr:colOff>495300</xdr:colOff>
      <xdr:row>113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3251775" y="24203025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59</xdr:row>
      <xdr:rowOff>247650</xdr:rowOff>
    </xdr:from>
    <xdr:to>
      <xdr:col>50</xdr:col>
      <xdr:colOff>123825</xdr:colOff>
      <xdr:row>59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383625" y="15392400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85</xdr:row>
      <xdr:rowOff>95250</xdr:rowOff>
    </xdr:from>
    <xdr:to>
      <xdr:col>50</xdr:col>
      <xdr:colOff>114300</xdr:colOff>
      <xdr:row>85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383625" y="23412450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59</xdr:row>
      <xdr:rowOff>257175</xdr:rowOff>
    </xdr:from>
    <xdr:to>
      <xdr:col>50</xdr:col>
      <xdr:colOff>114300</xdr:colOff>
      <xdr:row>85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603325" y="154019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59</xdr:row>
      <xdr:rowOff>257175</xdr:rowOff>
    </xdr:from>
    <xdr:to>
      <xdr:col>39</xdr:col>
      <xdr:colOff>495300</xdr:colOff>
      <xdr:row>85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1383625" y="15401925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65</xdr:row>
      <xdr:rowOff>161925</xdr:rowOff>
    </xdr:from>
    <xdr:to>
      <xdr:col>57</xdr:col>
      <xdr:colOff>590550</xdr:colOff>
      <xdr:row>66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238575" y="17322800"/>
          <a:ext cx="1768475" cy="346075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87</xdr:row>
      <xdr:rowOff>247650</xdr:rowOff>
    </xdr:from>
    <xdr:to>
      <xdr:col>50</xdr:col>
      <xdr:colOff>123825</xdr:colOff>
      <xdr:row>87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1383625" y="24193500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113</xdr:row>
      <xdr:rowOff>95250</xdr:rowOff>
    </xdr:from>
    <xdr:to>
      <xdr:col>50</xdr:col>
      <xdr:colOff>114300</xdr:colOff>
      <xdr:row>113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1383625" y="32023050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87</xdr:row>
      <xdr:rowOff>257175</xdr:rowOff>
    </xdr:from>
    <xdr:to>
      <xdr:col>50</xdr:col>
      <xdr:colOff>114300</xdr:colOff>
      <xdr:row>113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6603325" y="24203025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87</xdr:row>
      <xdr:rowOff>257175</xdr:rowOff>
    </xdr:from>
    <xdr:to>
      <xdr:col>39</xdr:col>
      <xdr:colOff>495300</xdr:colOff>
      <xdr:row>113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1383625" y="24203025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116</xdr:row>
      <xdr:rowOff>228600</xdr:rowOff>
    </xdr:from>
    <xdr:to>
      <xdr:col>51</xdr:col>
      <xdr:colOff>0</xdr:colOff>
      <xdr:row>117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225625" y="33248600"/>
          <a:ext cx="0" cy="339725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59</xdr:row>
      <xdr:rowOff>247650</xdr:rowOff>
    </xdr:from>
    <xdr:to>
      <xdr:col>76</xdr:col>
      <xdr:colOff>123825</xdr:colOff>
      <xdr:row>59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3251775" y="15392400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85</xdr:row>
      <xdr:rowOff>95250</xdr:rowOff>
    </xdr:from>
    <xdr:to>
      <xdr:col>76</xdr:col>
      <xdr:colOff>114300</xdr:colOff>
      <xdr:row>85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3251775" y="23412450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59</xdr:row>
      <xdr:rowOff>257175</xdr:rowOff>
    </xdr:from>
    <xdr:to>
      <xdr:col>76</xdr:col>
      <xdr:colOff>114300</xdr:colOff>
      <xdr:row>85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0909875" y="154019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59</xdr:row>
      <xdr:rowOff>257175</xdr:rowOff>
    </xdr:from>
    <xdr:to>
      <xdr:col>61</xdr:col>
      <xdr:colOff>495300</xdr:colOff>
      <xdr:row>85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3251775" y="15401925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247650</xdr:rowOff>
    </xdr:from>
    <xdr:to>
      <xdr:col>76</xdr:col>
      <xdr:colOff>123825</xdr:colOff>
      <xdr:row>87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3251775" y="24193500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113</xdr:row>
      <xdr:rowOff>95250</xdr:rowOff>
    </xdr:from>
    <xdr:to>
      <xdr:col>76</xdr:col>
      <xdr:colOff>114300</xdr:colOff>
      <xdr:row>113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3251775" y="32023050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87</xdr:row>
      <xdr:rowOff>257175</xdr:rowOff>
    </xdr:from>
    <xdr:to>
      <xdr:col>76</xdr:col>
      <xdr:colOff>114300</xdr:colOff>
      <xdr:row>113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0909875" y="24203025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257175</xdr:rowOff>
    </xdr:from>
    <xdr:to>
      <xdr:col>61</xdr:col>
      <xdr:colOff>495300</xdr:colOff>
      <xdr:row>113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3251775" y="24203025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15</xdr:col>
      <xdr:colOff>523876</xdr:colOff>
      <xdr:row>13</xdr:row>
      <xdr:rowOff>231512</xdr:rowOff>
    </xdr:from>
    <xdr:to>
      <xdr:col>17</xdr:col>
      <xdr:colOff>47625</xdr:colOff>
      <xdr:row>15</xdr:row>
      <xdr:rowOff>58615</xdr:rowOff>
    </xdr:to>
    <xdr:sp macro="" textlink="">
      <xdr:nvSpPr>
        <xdr:cNvPr id="24" name="Oval 23"/>
        <xdr:cNvSpPr/>
      </xdr:nvSpPr>
      <xdr:spPr>
        <a:xfrm>
          <a:off x="8847261" y="2847224"/>
          <a:ext cx="681402" cy="4425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526661</xdr:colOff>
      <xdr:row>14</xdr:row>
      <xdr:rowOff>301534</xdr:rowOff>
    </xdr:from>
    <xdr:to>
      <xdr:col>18</xdr:col>
      <xdr:colOff>190501</xdr:colOff>
      <xdr:row>30</xdr:row>
      <xdr:rowOff>112448</xdr:rowOff>
    </xdr:to>
    <xdr:cxnSp macro="">
      <xdr:nvCxnSpPr>
        <xdr:cNvPr id="25" name="Straight Connector 24"/>
        <xdr:cNvCxnSpPr>
          <a:stCxn id="24" idx="5"/>
        </xdr:cNvCxnSpPr>
      </xdr:nvCxnSpPr>
      <xdr:spPr>
        <a:xfrm rot="16200000" flipH="1">
          <a:off x="8369865" y="4283984"/>
          <a:ext cx="2939510" cy="82149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150811</xdr:colOff>
      <xdr:row>30</xdr:row>
      <xdr:rowOff>11907</xdr:rowOff>
    </xdr:from>
    <xdr:to>
      <xdr:col>20</xdr:col>
      <xdr:colOff>126999</xdr:colOff>
      <xdr:row>33</xdr:row>
      <xdr:rowOff>2</xdr:rowOff>
    </xdr:to>
    <xdr:sp macro="" textlink="">
      <xdr:nvSpPr>
        <xdr:cNvPr id="26" name="TextBox 25"/>
        <xdr:cNvSpPr txBox="1"/>
      </xdr:nvSpPr>
      <xdr:spPr>
        <a:xfrm>
          <a:off x="9083144" y="6054990"/>
          <a:ext cx="2452688" cy="94059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/>
            <a:t>Relocate</a:t>
          </a:r>
          <a:r>
            <a:rPr lang="en-US" sz="1600" baseline="0"/>
            <a:t> existing 20/1P breaker from position 5 to position 8.</a:t>
          </a:r>
          <a:endParaRPr lang="en-US" sz="16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59</xdr:row>
      <xdr:rowOff>247650</xdr:rowOff>
    </xdr:from>
    <xdr:to>
      <xdr:col>50</xdr:col>
      <xdr:colOff>123825</xdr:colOff>
      <xdr:row>59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82213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85</xdr:row>
      <xdr:rowOff>95250</xdr:rowOff>
    </xdr:from>
    <xdr:to>
      <xdr:col>50</xdr:col>
      <xdr:colOff>114300</xdr:colOff>
      <xdr:row>85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62413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59</xdr:row>
      <xdr:rowOff>257175</xdr:rowOff>
    </xdr:from>
    <xdr:to>
      <xdr:col>50</xdr:col>
      <xdr:colOff>114300</xdr:colOff>
      <xdr:row>85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82308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59</xdr:row>
      <xdr:rowOff>257175</xdr:rowOff>
    </xdr:from>
    <xdr:to>
      <xdr:col>39</xdr:col>
      <xdr:colOff>495300</xdr:colOff>
      <xdr:row>85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82308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65</xdr:row>
      <xdr:rowOff>161925</xdr:rowOff>
    </xdr:from>
    <xdr:to>
      <xdr:col>57</xdr:col>
      <xdr:colOff>590550</xdr:colOff>
      <xdr:row>66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238575" y="17322800"/>
          <a:ext cx="1768475" cy="346075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87</xdr:row>
      <xdr:rowOff>247650</xdr:rowOff>
    </xdr:from>
    <xdr:to>
      <xdr:col>50</xdr:col>
      <xdr:colOff>123825</xdr:colOff>
      <xdr:row>87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70224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113</xdr:row>
      <xdr:rowOff>95250</xdr:rowOff>
    </xdr:from>
    <xdr:to>
      <xdr:col>50</xdr:col>
      <xdr:colOff>114300</xdr:colOff>
      <xdr:row>113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48519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87</xdr:row>
      <xdr:rowOff>257175</xdr:rowOff>
    </xdr:from>
    <xdr:to>
      <xdr:col>50</xdr:col>
      <xdr:colOff>114300</xdr:colOff>
      <xdr:row>113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70319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87</xdr:row>
      <xdr:rowOff>257175</xdr:rowOff>
    </xdr:from>
    <xdr:to>
      <xdr:col>39</xdr:col>
      <xdr:colOff>495300</xdr:colOff>
      <xdr:row>113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70319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116</xdr:row>
      <xdr:rowOff>228600</xdr:rowOff>
    </xdr:from>
    <xdr:to>
      <xdr:col>51</xdr:col>
      <xdr:colOff>0</xdr:colOff>
      <xdr:row>117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225625" y="33248600"/>
          <a:ext cx="0" cy="339725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59</xdr:row>
      <xdr:rowOff>247650</xdr:rowOff>
    </xdr:from>
    <xdr:to>
      <xdr:col>76</xdr:col>
      <xdr:colOff>123825</xdr:colOff>
      <xdr:row>59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82213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85</xdr:row>
      <xdr:rowOff>95250</xdr:rowOff>
    </xdr:from>
    <xdr:to>
      <xdr:col>76</xdr:col>
      <xdr:colOff>114300</xdr:colOff>
      <xdr:row>85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62413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59</xdr:row>
      <xdr:rowOff>257175</xdr:rowOff>
    </xdr:from>
    <xdr:to>
      <xdr:col>76</xdr:col>
      <xdr:colOff>114300</xdr:colOff>
      <xdr:row>85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82308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59</xdr:row>
      <xdr:rowOff>257175</xdr:rowOff>
    </xdr:from>
    <xdr:to>
      <xdr:col>61</xdr:col>
      <xdr:colOff>495300</xdr:colOff>
      <xdr:row>85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82308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247650</xdr:rowOff>
    </xdr:from>
    <xdr:to>
      <xdr:col>76</xdr:col>
      <xdr:colOff>123825</xdr:colOff>
      <xdr:row>87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70224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113</xdr:row>
      <xdr:rowOff>95250</xdr:rowOff>
    </xdr:from>
    <xdr:to>
      <xdr:col>76</xdr:col>
      <xdr:colOff>114300</xdr:colOff>
      <xdr:row>113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48519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87</xdr:row>
      <xdr:rowOff>257175</xdr:rowOff>
    </xdr:from>
    <xdr:to>
      <xdr:col>76</xdr:col>
      <xdr:colOff>114300</xdr:colOff>
      <xdr:row>113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70319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257175</xdr:rowOff>
    </xdr:from>
    <xdr:to>
      <xdr:col>61</xdr:col>
      <xdr:colOff>495300</xdr:colOff>
      <xdr:row>113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70319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15</xdr:col>
      <xdr:colOff>523875</xdr:colOff>
      <xdr:row>13</xdr:row>
      <xdr:rowOff>226220</xdr:rowOff>
    </xdr:from>
    <xdr:to>
      <xdr:col>17</xdr:col>
      <xdr:colOff>47625</xdr:colOff>
      <xdr:row>15</xdr:row>
      <xdr:rowOff>104776</xdr:rowOff>
    </xdr:to>
    <xdr:sp macro="" textlink="">
      <xdr:nvSpPr>
        <xdr:cNvPr id="24" name="Oval 23"/>
        <xdr:cNvSpPr/>
      </xdr:nvSpPr>
      <xdr:spPr>
        <a:xfrm>
          <a:off x="8867775" y="2836070"/>
          <a:ext cx="685800" cy="48815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528217</xdr:colOff>
      <xdr:row>15</xdr:row>
      <xdr:rowOff>33287</xdr:rowOff>
    </xdr:from>
    <xdr:to>
      <xdr:col>18</xdr:col>
      <xdr:colOff>190499</xdr:colOff>
      <xdr:row>30</xdr:row>
      <xdr:rowOff>107156</xdr:rowOff>
    </xdr:to>
    <xdr:cxnSp macro="">
      <xdr:nvCxnSpPr>
        <xdr:cNvPr id="26" name="Straight Connector 25"/>
        <xdr:cNvCxnSpPr>
          <a:stCxn id="24" idx="5"/>
        </xdr:cNvCxnSpPr>
      </xdr:nvCxnSpPr>
      <xdr:spPr>
        <a:xfrm rot="16200000" flipH="1">
          <a:off x="8423436" y="4282443"/>
          <a:ext cx="2883744" cy="82433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166686</xdr:colOff>
      <xdr:row>30</xdr:row>
      <xdr:rowOff>11907</xdr:rowOff>
    </xdr:from>
    <xdr:to>
      <xdr:col>20</xdr:col>
      <xdr:colOff>142874</xdr:colOff>
      <xdr:row>33</xdr:row>
      <xdr:rowOff>2</xdr:rowOff>
    </xdr:to>
    <xdr:sp macro="" textlink="">
      <xdr:nvSpPr>
        <xdr:cNvPr id="27" name="TextBox 26"/>
        <xdr:cNvSpPr txBox="1"/>
      </xdr:nvSpPr>
      <xdr:spPr>
        <a:xfrm>
          <a:off x="9091611" y="6041232"/>
          <a:ext cx="2300288" cy="9310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/>
            <a:t>Relocate</a:t>
          </a:r>
          <a:r>
            <a:rPr lang="en-US" sz="1600" baseline="0"/>
            <a:t> existing 20/1P breaker from position 5 to position 8.</a:t>
          </a:r>
          <a:endParaRPr lang="en-US" sz="16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56</xdr:row>
      <xdr:rowOff>247650</xdr:rowOff>
    </xdr:from>
    <xdr:to>
      <xdr:col>50</xdr:col>
      <xdr:colOff>123825</xdr:colOff>
      <xdr:row>56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76117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82</xdr:row>
      <xdr:rowOff>95250</xdr:rowOff>
    </xdr:from>
    <xdr:to>
      <xdr:col>50</xdr:col>
      <xdr:colOff>114300</xdr:colOff>
      <xdr:row>82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56317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56</xdr:row>
      <xdr:rowOff>257175</xdr:rowOff>
    </xdr:from>
    <xdr:to>
      <xdr:col>50</xdr:col>
      <xdr:colOff>114300</xdr:colOff>
      <xdr:row>82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76212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56</xdr:row>
      <xdr:rowOff>257175</xdr:rowOff>
    </xdr:from>
    <xdr:to>
      <xdr:col>39</xdr:col>
      <xdr:colOff>495300</xdr:colOff>
      <xdr:row>82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76212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62</xdr:row>
      <xdr:rowOff>161925</xdr:rowOff>
    </xdr:from>
    <xdr:to>
      <xdr:col>57</xdr:col>
      <xdr:colOff>590550</xdr:colOff>
      <xdr:row>63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6413956"/>
          <a:ext cx="1776412" cy="338138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84</xdr:row>
      <xdr:rowOff>247650</xdr:rowOff>
    </xdr:from>
    <xdr:to>
      <xdr:col>50</xdr:col>
      <xdr:colOff>123825</xdr:colOff>
      <xdr:row>84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64128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110</xdr:row>
      <xdr:rowOff>95250</xdr:rowOff>
    </xdr:from>
    <xdr:to>
      <xdr:col>50</xdr:col>
      <xdr:colOff>114300</xdr:colOff>
      <xdr:row>110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42423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84</xdr:row>
      <xdr:rowOff>257175</xdr:rowOff>
    </xdr:from>
    <xdr:to>
      <xdr:col>50</xdr:col>
      <xdr:colOff>114300</xdr:colOff>
      <xdr:row>110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64223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84</xdr:row>
      <xdr:rowOff>257175</xdr:rowOff>
    </xdr:from>
    <xdr:to>
      <xdr:col>39</xdr:col>
      <xdr:colOff>495300</xdr:colOff>
      <xdr:row>110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64223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113</xdr:row>
      <xdr:rowOff>228600</xdr:rowOff>
    </xdr:from>
    <xdr:to>
      <xdr:col>51</xdr:col>
      <xdr:colOff>0</xdr:colOff>
      <xdr:row>114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2292131"/>
          <a:ext cx="0" cy="347663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56</xdr:row>
      <xdr:rowOff>247650</xdr:rowOff>
    </xdr:from>
    <xdr:to>
      <xdr:col>76</xdr:col>
      <xdr:colOff>123825</xdr:colOff>
      <xdr:row>56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76117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82</xdr:row>
      <xdr:rowOff>95250</xdr:rowOff>
    </xdr:from>
    <xdr:to>
      <xdr:col>76</xdr:col>
      <xdr:colOff>114300</xdr:colOff>
      <xdr:row>82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56317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56</xdr:row>
      <xdr:rowOff>257175</xdr:rowOff>
    </xdr:from>
    <xdr:to>
      <xdr:col>76</xdr:col>
      <xdr:colOff>114300</xdr:colOff>
      <xdr:row>82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76212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56</xdr:row>
      <xdr:rowOff>257175</xdr:rowOff>
    </xdr:from>
    <xdr:to>
      <xdr:col>61</xdr:col>
      <xdr:colOff>495300</xdr:colOff>
      <xdr:row>82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76212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84</xdr:row>
      <xdr:rowOff>247650</xdr:rowOff>
    </xdr:from>
    <xdr:to>
      <xdr:col>76</xdr:col>
      <xdr:colOff>123825</xdr:colOff>
      <xdr:row>84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64128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110</xdr:row>
      <xdr:rowOff>95250</xdr:rowOff>
    </xdr:from>
    <xdr:to>
      <xdr:col>76</xdr:col>
      <xdr:colOff>114300</xdr:colOff>
      <xdr:row>110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42423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84</xdr:row>
      <xdr:rowOff>257175</xdr:rowOff>
    </xdr:from>
    <xdr:to>
      <xdr:col>76</xdr:col>
      <xdr:colOff>114300</xdr:colOff>
      <xdr:row>110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64223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84</xdr:row>
      <xdr:rowOff>257175</xdr:rowOff>
    </xdr:from>
    <xdr:to>
      <xdr:col>61</xdr:col>
      <xdr:colOff>495300</xdr:colOff>
      <xdr:row>110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64223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63</xdr:row>
      <xdr:rowOff>247650</xdr:rowOff>
    </xdr:from>
    <xdr:to>
      <xdr:col>50</xdr:col>
      <xdr:colOff>123825</xdr:colOff>
      <xdr:row>63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94405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89</xdr:row>
      <xdr:rowOff>95250</xdr:rowOff>
    </xdr:from>
    <xdr:to>
      <xdr:col>50</xdr:col>
      <xdr:colOff>114300</xdr:colOff>
      <xdr:row>89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74605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63</xdr:row>
      <xdr:rowOff>257175</xdr:rowOff>
    </xdr:from>
    <xdr:to>
      <xdr:col>50</xdr:col>
      <xdr:colOff>114300</xdr:colOff>
      <xdr:row>89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9450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63</xdr:row>
      <xdr:rowOff>257175</xdr:rowOff>
    </xdr:from>
    <xdr:to>
      <xdr:col>39</xdr:col>
      <xdr:colOff>495300</xdr:colOff>
      <xdr:row>89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9450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69</xdr:row>
      <xdr:rowOff>161925</xdr:rowOff>
    </xdr:from>
    <xdr:to>
      <xdr:col>57</xdr:col>
      <xdr:colOff>590550</xdr:colOff>
      <xdr:row>70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8271331"/>
          <a:ext cx="1776412" cy="338138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91</xdr:row>
      <xdr:rowOff>247650</xdr:rowOff>
    </xdr:from>
    <xdr:to>
      <xdr:col>50</xdr:col>
      <xdr:colOff>123825</xdr:colOff>
      <xdr:row>91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82416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117</xdr:row>
      <xdr:rowOff>95250</xdr:rowOff>
    </xdr:from>
    <xdr:to>
      <xdr:col>50</xdr:col>
      <xdr:colOff>114300</xdr:colOff>
      <xdr:row>117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60711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91</xdr:row>
      <xdr:rowOff>257175</xdr:rowOff>
    </xdr:from>
    <xdr:to>
      <xdr:col>50</xdr:col>
      <xdr:colOff>114300</xdr:colOff>
      <xdr:row>117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8251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91</xdr:row>
      <xdr:rowOff>257175</xdr:rowOff>
    </xdr:from>
    <xdr:to>
      <xdr:col>39</xdr:col>
      <xdr:colOff>495300</xdr:colOff>
      <xdr:row>117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8251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120</xdr:row>
      <xdr:rowOff>228600</xdr:rowOff>
    </xdr:from>
    <xdr:to>
      <xdr:col>51</xdr:col>
      <xdr:colOff>0</xdr:colOff>
      <xdr:row>121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4149506"/>
          <a:ext cx="0" cy="347663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63</xdr:row>
      <xdr:rowOff>247650</xdr:rowOff>
    </xdr:from>
    <xdr:to>
      <xdr:col>76</xdr:col>
      <xdr:colOff>123825</xdr:colOff>
      <xdr:row>63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94405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89</xdr:row>
      <xdr:rowOff>95250</xdr:rowOff>
    </xdr:from>
    <xdr:to>
      <xdr:col>76</xdr:col>
      <xdr:colOff>114300</xdr:colOff>
      <xdr:row>89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74605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63</xdr:row>
      <xdr:rowOff>257175</xdr:rowOff>
    </xdr:from>
    <xdr:to>
      <xdr:col>76</xdr:col>
      <xdr:colOff>114300</xdr:colOff>
      <xdr:row>89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9450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63</xdr:row>
      <xdr:rowOff>257175</xdr:rowOff>
    </xdr:from>
    <xdr:to>
      <xdr:col>61</xdr:col>
      <xdr:colOff>495300</xdr:colOff>
      <xdr:row>89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9450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247650</xdr:rowOff>
    </xdr:from>
    <xdr:to>
      <xdr:col>76</xdr:col>
      <xdr:colOff>123825</xdr:colOff>
      <xdr:row>91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82416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117</xdr:row>
      <xdr:rowOff>95250</xdr:rowOff>
    </xdr:from>
    <xdr:to>
      <xdr:col>76</xdr:col>
      <xdr:colOff>114300</xdr:colOff>
      <xdr:row>117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60711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91</xdr:row>
      <xdr:rowOff>257175</xdr:rowOff>
    </xdr:from>
    <xdr:to>
      <xdr:col>76</xdr:col>
      <xdr:colOff>114300</xdr:colOff>
      <xdr:row>117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8251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257175</xdr:rowOff>
    </xdr:from>
    <xdr:to>
      <xdr:col>61</xdr:col>
      <xdr:colOff>495300</xdr:colOff>
      <xdr:row>117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8251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63</xdr:row>
      <xdr:rowOff>247650</xdr:rowOff>
    </xdr:from>
    <xdr:to>
      <xdr:col>50</xdr:col>
      <xdr:colOff>123825</xdr:colOff>
      <xdr:row>63</xdr:row>
      <xdr:rowOff>247650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4164925" y="224885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89</xdr:row>
      <xdr:rowOff>95250</xdr:rowOff>
    </xdr:from>
    <xdr:to>
      <xdr:col>50</xdr:col>
      <xdr:colOff>114300</xdr:colOff>
      <xdr:row>89</xdr:row>
      <xdr:rowOff>95250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4164925" y="305085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63</xdr:row>
      <xdr:rowOff>257175</xdr:rowOff>
    </xdr:from>
    <xdr:to>
      <xdr:col>50</xdr:col>
      <xdr:colOff>114300</xdr:colOff>
      <xdr:row>89</xdr:row>
      <xdr:rowOff>95250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9384625" y="22498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63</xdr:row>
      <xdr:rowOff>257175</xdr:rowOff>
    </xdr:from>
    <xdr:to>
      <xdr:col>39</xdr:col>
      <xdr:colOff>495300</xdr:colOff>
      <xdr:row>89</xdr:row>
      <xdr:rowOff>85725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24164925" y="22498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69</xdr:row>
      <xdr:rowOff>161925</xdr:rowOff>
    </xdr:from>
    <xdr:to>
      <xdr:col>57</xdr:col>
      <xdr:colOff>590550</xdr:colOff>
      <xdr:row>70</xdr:row>
      <xdr:rowOff>190500</xdr:rowOff>
    </xdr:to>
    <xdr:grpSp>
      <xdr:nvGrpSpPr>
        <xdr:cNvPr id="3077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8271331"/>
          <a:ext cx="1776412" cy="338138"/>
          <a:chOff x="3016" y="2076"/>
          <a:chExt cx="187" cy="36"/>
        </a:xfrm>
      </xdr:grpSpPr>
      <xdr:pic>
        <xdr:nvPicPr>
          <xdr:cNvPr id="3078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91</xdr:row>
      <xdr:rowOff>247650</xdr:rowOff>
    </xdr:from>
    <xdr:to>
      <xdr:col>50</xdr:col>
      <xdr:colOff>123825</xdr:colOff>
      <xdr:row>91</xdr:row>
      <xdr:rowOff>247650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24164925" y="312896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117</xdr:row>
      <xdr:rowOff>95250</xdr:rowOff>
    </xdr:from>
    <xdr:to>
      <xdr:col>50</xdr:col>
      <xdr:colOff>114300</xdr:colOff>
      <xdr:row>117</xdr:row>
      <xdr:rowOff>95250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24164925" y="391191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91</xdr:row>
      <xdr:rowOff>257175</xdr:rowOff>
    </xdr:from>
    <xdr:to>
      <xdr:col>50</xdr:col>
      <xdr:colOff>114300</xdr:colOff>
      <xdr:row>117</xdr:row>
      <xdr:rowOff>95250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29384625" y="31299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91</xdr:row>
      <xdr:rowOff>257175</xdr:rowOff>
    </xdr:from>
    <xdr:to>
      <xdr:col>39</xdr:col>
      <xdr:colOff>495300</xdr:colOff>
      <xdr:row>117</xdr:row>
      <xdr:rowOff>85725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4164925" y="31299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120</xdr:row>
      <xdr:rowOff>228600</xdr:rowOff>
    </xdr:from>
    <xdr:to>
      <xdr:col>51</xdr:col>
      <xdr:colOff>0</xdr:colOff>
      <xdr:row>121</xdr:row>
      <xdr:rowOff>266700</xdr:rowOff>
    </xdr:to>
    <xdr:grpSp>
      <xdr:nvGrpSpPr>
        <xdr:cNvPr id="3084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4149506"/>
          <a:ext cx="0" cy="347663"/>
          <a:chOff x="3016" y="2076"/>
          <a:chExt cx="187" cy="36"/>
        </a:xfrm>
      </xdr:grpSpPr>
      <xdr:pic>
        <xdr:nvPicPr>
          <xdr:cNvPr id="3085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63</xdr:row>
      <xdr:rowOff>247650</xdr:rowOff>
    </xdr:from>
    <xdr:to>
      <xdr:col>76</xdr:col>
      <xdr:colOff>123825</xdr:colOff>
      <xdr:row>63</xdr:row>
      <xdr:rowOff>247650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36033075" y="224885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89</xdr:row>
      <xdr:rowOff>95250</xdr:rowOff>
    </xdr:from>
    <xdr:to>
      <xdr:col>76</xdr:col>
      <xdr:colOff>114300</xdr:colOff>
      <xdr:row>89</xdr:row>
      <xdr:rowOff>95250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36033075" y="305085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63</xdr:row>
      <xdr:rowOff>257175</xdr:rowOff>
    </xdr:from>
    <xdr:to>
      <xdr:col>76</xdr:col>
      <xdr:colOff>114300</xdr:colOff>
      <xdr:row>89</xdr:row>
      <xdr:rowOff>95250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43691175" y="22498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63</xdr:row>
      <xdr:rowOff>257175</xdr:rowOff>
    </xdr:from>
    <xdr:to>
      <xdr:col>61</xdr:col>
      <xdr:colOff>495300</xdr:colOff>
      <xdr:row>89</xdr:row>
      <xdr:rowOff>85725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36033075" y="22498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247650</xdr:rowOff>
    </xdr:from>
    <xdr:to>
      <xdr:col>76</xdr:col>
      <xdr:colOff>123825</xdr:colOff>
      <xdr:row>91</xdr:row>
      <xdr:rowOff>247650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36033075" y="312896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117</xdr:row>
      <xdr:rowOff>95250</xdr:rowOff>
    </xdr:from>
    <xdr:to>
      <xdr:col>76</xdr:col>
      <xdr:colOff>114300</xdr:colOff>
      <xdr:row>117</xdr:row>
      <xdr:rowOff>95250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36033075" y="391191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91</xdr:row>
      <xdr:rowOff>257175</xdr:rowOff>
    </xdr:from>
    <xdr:to>
      <xdr:col>76</xdr:col>
      <xdr:colOff>114300</xdr:colOff>
      <xdr:row>117</xdr:row>
      <xdr:rowOff>95250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43691175" y="31299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257175</xdr:rowOff>
    </xdr:from>
    <xdr:to>
      <xdr:col>61</xdr:col>
      <xdr:colOff>495300</xdr:colOff>
      <xdr:row>117</xdr:row>
      <xdr:rowOff>85725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36033075" y="31299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63</xdr:row>
      <xdr:rowOff>247650</xdr:rowOff>
    </xdr:from>
    <xdr:to>
      <xdr:col>50</xdr:col>
      <xdr:colOff>123825</xdr:colOff>
      <xdr:row>63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94405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89</xdr:row>
      <xdr:rowOff>95250</xdr:rowOff>
    </xdr:from>
    <xdr:to>
      <xdr:col>50</xdr:col>
      <xdr:colOff>114300</xdr:colOff>
      <xdr:row>89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74605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63</xdr:row>
      <xdr:rowOff>257175</xdr:rowOff>
    </xdr:from>
    <xdr:to>
      <xdr:col>50</xdr:col>
      <xdr:colOff>114300</xdr:colOff>
      <xdr:row>89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9450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63</xdr:row>
      <xdr:rowOff>257175</xdr:rowOff>
    </xdr:from>
    <xdr:to>
      <xdr:col>39</xdr:col>
      <xdr:colOff>495300</xdr:colOff>
      <xdr:row>89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9450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69</xdr:row>
      <xdr:rowOff>161925</xdr:rowOff>
    </xdr:from>
    <xdr:to>
      <xdr:col>57</xdr:col>
      <xdr:colOff>590550</xdr:colOff>
      <xdr:row>70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8271331"/>
          <a:ext cx="1776412" cy="338138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91</xdr:row>
      <xdr:rowOff>247650</xdr:rowOff>
    </xdr:from>
    <xdr:to>
      <xdr:col>50</xdr:col>
      <xdr:colOff>123825</xdr:colOff>
      <xdr:row>91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82416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117</xdr:row>
      <xdr:rowOff>95250</xdr:rowOff>
    </xdr:from>
    <xdr:to>
      <xdr:col>50</xdr:col>
      <xdr:colOff>114300</xdr:colOff>
      <xdr:row>117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60711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91</xdr:row>
      <xdr:rowOff>257175</xdr:rowOff>
    </xdr:from>
    <xdr:to>
      <xdr:col>50</xdr:col>
      <xdr:colOff>114300</xdr:colOff>
      <xdr:row>117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8251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91</xdr:row>
      <xdr:rowOff>257175</xdr:rowOff>
    </xdr:from>
    <xdr:to>
      <xdr:col>39</xdr:col>
      <xdr:colOff>495300</xdr:colOff>
      <xdr:row>117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8251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120</xdr:row>
      <xdr:rowOff>228600</xdr:rowOff>
    </xdr:from>
    <xdr:to>
      <xdr:col>51</xdr:col>
      <xdr:colOff>0</xdr:colOff>
      <xdr:row>121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4149506"/>
          <a:ext cx="0" cy="347663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63</xdr:row>
      <xdr:rowOff>247650</xdr:rowOff>
    </xdr:from>
    <xdr:to>
      <xdr:col>76</xdr:col>
      <xdr:colOff>123825</xdr:colOff>
      <xdr:row>63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94405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89</xdr:row>
      <xdr:rowOff>95250</xdr:rowOff>
    </xdr:from>
    <xdr:to>
      <xdr:col>76</xdr:col>
      <xdr:colOff>114300</xdr:colOff>
      <xdr:row>89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74605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63</xdr:row>
      <xdr:rowOff>257175</xdr:rowOff>
    </xdr:from>
    <xdr:to>
      <xdr:col>76</xdr:col>
      <xdr:colOff>114300</xdr:colOff>
      <xdr:row>89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9450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63</xdr:row>
      <xdr:rowOff>257175</xdr:rowOff>
    </xdr:from>
    <xdr:to>
      <xdr:col>61</xdr:col>
      <xdr:colOff>495300</xdr:colOff>
      <xdr:row>89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9450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247650</xdr:rowOff>
    </xdr:from>
    <xdr:to>
      <xdr:col>76</xdr:col>
      <xdr:colOff>123825</xdr:colOff>
      <xdr:row>91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82416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117</xdr:row>
      <xdr:rowOff>95250</xdr:rowOff>
    </xdr:from>
    <xdr:to>
      <xdr:col>76</xdr:col>
      <xdr:colOff>114300</xdr:colOff>
      <xdr:row>117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60711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91</xdr:row>
      <xdr:rowOff>257175</xdr:rowOff>
    </xdr:from>
    <xdr:to>
      <xdr:col>76</xdr:col>
      <xdr:colOff>114300</xdr:colOff>
      <xdr:row>117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8251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257175</xdr:rowOff>
    </xdr:from>
    <xdr:to>
      <xdr:col>61</xdr:col>
      <xdr:colOff>495300</xdr:colOff>
      <xdr:row>117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8251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63</xdr:row>
      <xdr:rowOff>247650</xdr:rowOff>
    </xdr:from>
    <xdr:to>
      <xdr:col>50</xdr:col>
      <xdr:colOff>123825</xdr:colOff>
      <xdr:row>63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94405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89</xdr:row>
      <xdr:rowOff>95250</xdr:rowOff>
    </xdr:from>
    <xdr:to>
      <xdr:col>50</xdr:col>
      <xdr:colOff>114300</xdr:colOff>
      <xdr:row>89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74605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63</xdr:row>
      <xdr:rowOff>257175</xdr:rowOff>
    </xdr:from>
    <xdr:to>
      <xdr:col>50</xdr:col>
      <xdr:colOff>114300</xdr:colOff>
      <xdr:row>89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9450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63</xdr:row>
      <xdr:rowOff>257175</xdr:rowOff>
    </xdr:from>
    <xdr:to>
      <xdr:col>39</xdr:col>
      <xdr:colOff>495300</xdr:colOff>
      <xdr:row>89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9450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69</xdr:row>
      <xdr:rowOff>161925</xdr:rowOff>
    </xdr:from>
    <xdr:to>
      <xdr:col>57</xdr:col>
      <xdr:colOff>590550</xdr:colOff>
      <xdr:row>70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8271331"/>
          <a:ext cx="1776412" cy="338138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91</xdr:row>
      <xdr:rowOff>247650</xdr:rowOff>
    </xdr:from>
    <xdr:to>
      <xdr:col>50</xdr:col>
      <xdr:colOff>123825</xdr:colOff>
      <xdr:row>91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82416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117</xdr:row>
      <xdr:rowOff>95250</xdr:rowOff>
    </xdr:from>
    <xdr:to>
      <xdr:col>50</xdr:col>
      <xdr:colOff>114300</xdr:colOff>
      <xdr:row>117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60711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91</xdr:row>
      <xdr:rowOff>257175</xdr:rowOff>
    </xdr:from>
    <xdr:to>
      <xdr:col>50</xdr:col>
      <xdr:colOff>114300</xdr:colOff>
      <xdr:row>117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8251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91</xdr:row>
      <xdr:rowOff>257175</xdr:rowOff>
    </xdr:from>
    <xdr:to>
      <xdr:col>39</xdr:col>
      <xdr:colOff>495300</xdr:colOff>
      <xdr:row>117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8251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120</xdr:row>
      <xdr:rowOff>228600</xdr:rowOff>
    </xdr:from>
    <xdr:to>
      <xdr:col>51</xdr:col>
      <xdr:colOff>0</xdr:colOff>
      <xdr:row>121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4149506"/>
          <a:ext cx="0" cy="347663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63</xdr:row>
      <xdr:rowOff>247650</xdr:rowOff>
    </xdr:from>
    <xdr:to>
      <xdr:col>76</xdr:col>
      <xdr:colOff>123825</xdr:colOff>
      <xdr:row>63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94405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89</xdr:row>
      <xdr:rowOff>95250</xdr:rowOff>
    </xdr:from>
    <xdr:to>
      <xdr:col>76</xdr:col>
      <xdr:colOff>114300</xdr:colOff>
      <xdr:row>89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74605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63</xdr:row>
      <xdr:rowOff>257175</xdr:rowOff>
    </xdr:from>
    <xdr:to>
      <xdr:col>76</xdr:col>
      <xdr:colOff>114300</xdr:colOff>
      <xdr:row>89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9450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63</xdr:row>
      <xdr:rowOff>257175</xdr:rowOff>
    </xdr:from>
    <xdr:to>
      <xdr:col>61</xdr:col>
      <xdr:colOff>495300</xdr:colOff>
      <xdr:row>89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9450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247650</xdr:rowOff>
    </xdr:from>
    <xdr:to>
      <xdr:col>76</xdr:col>
      <xdr:colOff>123825</xdr:colOff>
      <xdr:row>91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82416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117</xdr:row>
      <xdr:rowOff>95250</xdr:rowOff>
    </xdr:from>
    <xdr:to>
      <xdr:col>76</xdr:col>
      <xdr:colOff>114300</xdr:colOff>
      <xdr:row>117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60711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91</xdr:row>
      <xdr:rowOff>257175</xdr:rowOff>
    </xdr:from>
    <xdr:to>
      <xdr:col>76</xdr:col>
      <xdr:colOff>114300</xdr:colOff>
      <xdr:row>117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8251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91</xdr:row>
      <xdr:rowOff>257175</xdr:rowOff>
    </xdr:from>
    <xdr:to>
      <xdr:col>61</xdr:col>
      <xdr:colOff>495300</xdr:colOff>
      <xdr:row>117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8251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61</xdr:row>
      <xdr:rowOff>247650</xdr:rowOff>
    </xdr:from>
    <xdr:to>
      <xdr:col>50</xdr:col>
      <xdr:colOff>123825</xdr:colOff>
      <xdr:row>61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76117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87</xdr:row>
      <xdr:rowOff>95250</xdr:rowOff>
    </xdr:from>
    <xdr:to>
      <xdr:col>50</xdr:col>
      <xdr:colOff>114300</xdr:colOff>
      <xdr:row>87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56317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61</xdr:row>
      <xdr:rowOff>257175</xdr:rowOff>
    </xdr:from>
    <xdr:to>
      <xdr:col>50</xdr:col>
      <xdr:colOff>114300</xdr:colOff>
      <xdr:row>87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76212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61</xdr:row>
      <xdr:rowOff>257175</xdr:rowOff>
    </xdr:from>
    <xdr:to>
      <xdr:col>39</xdr:col>
      <xdr:colOff>495300</xdr:colOff>
      <xdr:row>87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76212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67</xdr:row>
      <xdr:rowOff>161925</xdr:rowOff>
    </xdr:from>
    <xdr:to>
      <xdr:col>57</xdr:col>
      <xdr:colOff>590550</xdr:colOff>
      <xdr:row>68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7961769"/>
          <a:ext cx="1776412" cy="338137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89</xdr:row>
      <xdr:rowOff>247650</xdr:rowOff>
    </xdr:from>
    <xdr:to>
      <xdr:col>50</xdr:col>
      <xdr:colOff>123825</xdr:colOff>
      <xdr:row>89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64128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115</xdr:row>
      <xdr:rowOff>95250</xdr:rowOff>
    </xdr:from>
    <xdr:to>
      <xdr:col>50</xdr:col>
      <xdr:colOff>114300</xdr:colOff>
      <xdr:row>115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42423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89</xdr:row>
      <xdr:rowOff>257175</xdr:rowOff>
    </xdr:from>
    <xdr:to>
      <xdr:col>50</xdr:col>
      <xdr:colOff>114300</xdr:colOff>
      <xdr:row>115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64223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89</xdr:row>
      <xdr:rowOff>257175</xdr:rowOff>
    </xdr:from>
    <xdr:to>
      <xdr:col>39</xdr:col>
      <xdr:colOff>495300</xdr:colOff>
      <xdr:row>115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64223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118</xdr:row>
      <xdr:rowOff>228600</xdr:rowOff>
    </xdr:from>
    <xdr:to>
      <xdr:col>51</xdr:col>
      <xdr:colOff>0</xdr:colOff>
      <xdr:row>119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3839944"/>
          <a:ext cx="0" cy="347662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61</xdr:row>
      <xdr:rowOff>247650</xdr:rowOff>
    </xdr:from>
    <xdr:to>
      <xdr:col>76</xdr:col>
      <xdr:colOff>123825</xdr:colOff>
      <xdr:row>61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76117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87</xdr:row>
      <xdr:rowOff>95250</xdr:rowOff>
    </xdr:from>
    <xdr:to>
      <xdr:col>76</xdr:col>
      <xdr:colOff>114300</xdr:colOff>
      <xdr:row>87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56317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61</xdr:row>
      <xdr:rowOff>257175</xdr:rowOff>
    </xdr:from>
    <xdr:to>
      <xdr:col>76</xdr:col>
      <xdr:colOff>114300</xdr:colOff>
      <xdr:row>87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76212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61</xdr:row>
      <xdr:rowOff>257175</xdr:rowOff>
    </xdr:from>
    <xdr:to>
      <xdr:col>61</xdr:col>
      <xdr:colOff>495300</xdr:colOff>
      <xdr:row>87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76212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89</xdr:row>
      <xdr:rowOff>247650</xdr:rowOff>
    </xdr:from>
    <xdr:to>
      <xdr:col>76</xdr:col>
      <xdr:colOff>123825</xdr:colOff>
      <xdr:row>89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64128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115</xdr:row>
      <xdr:rowOff>95250</xdr:rowOff>
    </xdr:from>
    <xdr:to>
      <xdr:col>76</xdr:col>
      <xdr:colOff>114300</xdr:colOff>
      <xdr:row>115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42423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89</xdr:row>
      <xdr:rowOff>257175</xdr:rowOff>
    </xdr:from>
    <xdr:to>
      <xdr:col>76</xdr:col>
      <xdr:colOff>114300</xdr:colOff>
      <xdr:row>115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64223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89</xdr:row>
      <xdr:rowOff>257175</xdr:rowOff>
    </xdr:from>
    <xdr:to>
      <xdr:col>61</xdr:col>
      <xdr:colOff>495300</xdr:colOff>
      <xdr:row>115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64223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56</xdr:row>
      <xdr:rowOff>247650</xdr:rowOff>
    </xdr:from>
    <xdr:to>
      <xdr:col>50</xdr:col>
      <xdr:colOff>123825</xdr:colOff>
      <xdr:row>56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182213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82</xdr:row>
      <xdr:rowOff>95250</xdr:rowOff>
    </xdr:from>
    <xdr:to>
      <xdr:col>50</xdr:col>
      <xdr:colOff>114300</xdr:colOff>
      <xdr:row>82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262413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56</xdr:row>
      <xdr:rowOff>257175</xdr:rowOff>
    </xdr:from>
    <xdr:to>
      <xdr:col>50</xdr:col>
      <xdr:colOff>114300</xdr:colOff>
      <xdr:row>82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182308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56</xdr:row>
      <xdr:rowOff>257175</xdr:rowOff>
    </xdr:from>
    <xdr:to>
      <xdr:col>39</xdr:col>
      <xdr:colOff>495300</xdr:colOff>
      <xdr:row>82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182308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62</xdr:row>
      <xdr:rowOff>161925</xdr:rowOff>
    </xdr:from>
    <xdr:to>
      <xdr:col>57</xdr:col>
      <xdr:colOff>590550</xdr:colOff>
      <xdr:row>63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6413956"/>
          <a:ext cx="1776412" cy="338138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84</xdr:row>
      <xdr:rowOff>247650</xdr:rowOff>
    </xdr:from>
    <xdr:to>
      <xdr:col>50</xdr:col>
      <xdr:colOff>123825</xdr:colOff>
      <xdr:row>84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270224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110</xdr:row>
      <xdr:rowOff>95250</xdr:rowOff>
    </xdr:from>
    <xdr:to>
      <xdr:col>50</xdr:col>
      <xdr:colOff>114300</xdr:colOff>
      <xdr:row>110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48519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84</xdr:row>
      <xdr:rowOff>257175</xdr:rowOff>
    </xdr:from>
    <xdr:to>
      <xdr:col>50</xdr:col>
      <xdr:colOff>114300</xdr:colOff>
      <xdr:row>110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270319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84</xdr:row>
      <xdr:rowOff>257175</xdr:rowOff>
    </xdr:from>
    <xdr:to>
      <xdr:col>39</xdr:col>
      <xdr:colOff>495300</xdr:colOff>
      <xdr:row>110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270319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113</xdr:row>
      <xdr:rowOff>228600</xdr:rowOff>
    </xdr:from>
    <xdr:to>
      <xdr:col>51</xdr:col>
      <xdr:colOff>0</xdr:colOff>
      <xdr:row>114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2292131"/>
          <a:ext cx="0" cy="347663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56</xdr:row>
      <xdr:rowOff>247650</xdr:rowOff>
    </xdr:from>
    <xdr:to>
      <xdr:col>76</xdr:col>
      <xdr:colOff>123825</xdr:colOff>
      <xdr:row>56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182213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82</xdr:row>
      <xdr:rowOff>95250</xdr:rowOff>
    </xdr:from>
    <xdr:to>
      <xdr:col>76</xdr:col>
      <xdr:colOff>114300</xdr:colOff>
      <xdr:row>82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262413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56</xdr:row>
      <xdr:rowOff>257175</xdr:rowOff>
    </xdr:from>
    <xdr:to>
      <xdr:col>76</xdr:col>
      <xdr:colOff>114300</xdr:colOff>
      <xdr:row>82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182308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56</xdr:row>
      <xdr:rowOff>257175</xdr:rowOff>
    </xdr:from>
    <xdr:to>
      <xdr:col>61</xdr:col>
      <xdr:colOff>495300</xdr:colOff>
      <xdr:row>82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182308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84</xdr:row>
      <xdr:rowOff>247650</xdr:rowOff>
    </xdr:from>
    <xdr:to>
      <xdr:col>76</xdr:col>
      <xdr:colOff>123825</xdr:colOff>
      <xdr:row>84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270224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110</xdr:row>
      <xdr:rowOff>95250</xdr:rowOff>
    </xdr:from>
    <xdr:to>
      <xdr:col>76</xdr:col>
      <xdr:colOff>114300</xdr:colOff>
      <xdr:row>110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48519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84</xdr:row>
      <xdr:rowOff>257175</xdr:rowOff>
    </xdr:from>
    <xdr:to>
      <xdr:col>76</xdr:col>
      <xdr:colOff>114300</xdr:colOff>
      <xdr:row>110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270319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84</xdr:row>
      <xdr:rowOff>257175</xdr:rowOff>
    </xdr:from>
    <xdr:to>
      <xdr:col>61</xdr:col>
      <xdr:colOff>495300</xdr:colOff>
      <xdr:row>110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270319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58</xdr:row>
      <xdr:rowOff>247650</xdr:rowOff>
    </xdr:from>
    <xdr:to>
      <xdr:col>50</xdr:col>
      <xdr:colOff>123825</xdr:colOff>
      <xdr:row>58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64925" y="224885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84</xdr:row>
      <xdr:rowOff>95250</xdr:rowOff>
    </xdr:from>
    <xdr:to>
      <xdr:col>50</xdr:col>
      <xdr:colOff>114300</xdr:colOff>
      <xdr:row>84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164925" y="305085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58</xdr:row>
      <xdr:rowOff>257175</xdr:rowOff>
    </xdr:from>
    <xdr:to>
      <xdr:col>50</xdr:col>
      <xdr:colOff>114300</xdr:colOff>
      <xdr:row>84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384625" y="22498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58</xdr:row>
      <xdr:rowOff>257175</xdr:rowOff>
    </xdr:from>
    <xdr:to>
      <xdr:col>39</xdr:col>
      <xdr:colOff>495300</xdr:colOff>
      <xdr:row>84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164925" y="22498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64</xdr:row>
      <xdr:rowOff>161925</xdr:rowOff>
    </xdr:from>
    <xdr:to>
      <xdr:col>57</xdr:col>
      <xdr:colOff>590550</xdr:colOff>
      <xdr:row>65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115544" y="17033081"/>
          <a:ext cx="1776412" cy="338138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86</xdr:row>
      <xdr:rowOff>247650</xdr:rowOff>
    </xdr:from>
    <xdr:to>
      <xdr:col>50</xdr:col>
      <xdr:colOff>123825</xdr:colOff>
      <xdr:row>86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164925" y="31289625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112</xdr:row>
      <xdr:rowOff>95250</xdr:rowOff>
    </xdr:from>
    <xdr:to>
      <xdr:col>50</xdr:col>
      <xdr:colOff>114300</xdr:colOff>
      <xdr:row>112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64925" y="39119175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86</xdr:row>
      <xdr:rowOff>257175</xdr:rowOff>
    </xdr:from>
    <xdr:to>
      <xdr:col>50</xdr:col>
      <xdr:colOff>114300</xdr:colOff>
      <xdr:row>112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9384625" y="31299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86</xdr:row>
      <xdr:rowOff>257175</xdr:rowOff>
    </xdr:from>
    <xdr:to>
      <xdr:col>39</xdr:col>
      <xdr:colOff>495300</xdr:colOff>
      <xdr:row>112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64925" y="31299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115</xdr:row>
      <xdr:rowOff>228600</xdr:rowOff>
    </xdr:from>
    <xdr:to>
      <xdr:col>51</xdr:col>
      <xdr:colOff>0</xdr:colOff>
      <xdr:row>116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98625" y="32911256"/>
          <a:ext cx="0" cy="347663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58</xdr:row>
      <xdr:rowOff>247650</xdr:rowOff>
    </xdr:from>
    <xdr:to>
      <xdr:col>76</xdr:col>
      <xdr:colOff>123825</xdr:colOff>
      <xdr:row>58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033075" y="224885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84</xdr:row>
      <xdr:rowOff>95250</xdr:rowOff>
    </xdr:from>
    <xdr:to>
      <xdr:col>76</xdr:col>
      <xdr:colOff>114300</xdr:colOff>
      <xdr:row>84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6033075" y="305085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58</xdr:row>
      <xdr:rowOff>257175</xdr:rowOff>
    </xdr:from>
    <xdr:to>
      <xdr:col>76</xdr:col>
      <xdr:colOff>114300</xdr:colOff>
      <xdr:row>84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691175" y="22498050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58</xdr:row>
      <xdr:rowOff>257175</xdr:rowOff>
    </xdr:from>
    <xdr:to>
      <xdr:col>61</xdr:col>
      <xdr:colOff>495300</xdr:colOff>
      <xdr:row>84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033075" y="2249805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86</xdr:row>
      <xdr:rowOff>247650</xdr:rowOff>
    </xdr:from>
    <xdr:to>
      <xdr:col>76</xdr:col>
      <xdr:colOff>123825</xdr:colOff>
      <xdr:row>86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033075" y="31289625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112</xdr:row>
      <xdr:rowOff>95250</xdr:rowOff>
    </xdr:from>
    <xdr:to>
      <xdr:col>76</xdr:col>
      <xdr:colOff>114300</xdr:colOff>
      <xdr:row>112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6033075" y="39119175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86</xdr:row>
      <xdr:rowOff>257175</xdr:rowOff>
    </xdr:from>
    <xdr:to>
      <xdr:col>76</xdr:col>
      <xdr:colOff>114300</xdr:colOff>
      <xdr:row>112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3691175" y="31299150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86</xdr:row>
      <xdr:rowOff>257175</xdr:rowOff>
    </xdr:from>
    <xdr:to>
      <xdr:col>61</xdr:col>
      <xdr:colOff>495300</xdr:colOff>
      <xdr:row>112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6033075" y="31299150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495300</xdr:colOff>
      <xdr:row>59</xdr:row>
      <xdr:rowOff>247650</xdr:rowOff>
    </xdr:from>
    <xdr:to>
      <xdr:col>50</xdr:col>
      <xdr:colOff>123825</xdr:colOff>
      <xdr:row>59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383625" y="15392400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85</xdr:row>
      <xdr:rowOff>95250</xdr:rowOff>
    </xdr:from>
    <xdr:to>
      <xdr:col>50</xdr:col>
      <xdr:colOff>114300</xdr:colOff>
      <xdr:row>85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383625" y="23412450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59</xdr:row>
      <xdr:rowOff>257175</xdr:rowOff>
    </xdr:from>
    <xdr:to>
      <xdr:col>50</xdr:col>
      <xdr:colOff>114300</xdr:colOff>
      <xdr:row>85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603325" y="154019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59</xdr:row>
      <xdr:rowOff>257175</xdr:rowOff>
    </xdr:from>
    <xdr:to>
      <xdr:col>39</xdr:col>
      <xdr:colOff>495300</xdr:colOff>
      <xdr:row>85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1383625" y="15401925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55</xdr:col>
      <xdr:colOff>28575</xdr:colOff>
      <xdr:row>65</xdr:row>
      <xdr:rowOff>161925</xdr:rowOff>
    </xdr:from>
    <xdr:to>
      <xdr:col>57</xdr:col>
      <xdr:colOff>590550</xdr:colOff>
      <xdr:row>66</xdr:row>
      <xdr:rowOff>190500</xdr:rowOff>
    </xdr:to>
    <xdr:grpSp>
      <xdr:nvGrpSpPr>
        <xdr:cNvPr id="6" name="Group 5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9095700" y="17322800"/>
          <a:ext cx="1768475" cy="346075"/>
          <a:chOff x="3016" y="2076"/>
          <a:chExt cx="187" cy="36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39</xdr:col>
      <xdr:colOff>495300</xdr:colOff>
      <xdr:row>87</xdr:row>
      <xdr:rowOff>247650</xdr:rowOff>
    </xdr:from>
    <xdr:to>
      <xdr:col>50</xdr:col>
      <xdr:colOff>123825</xdr:colOff>
      <xdr:row>87</xdr:row>
      <xdr:rowOff>247650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1383625" y="24193500"/>
          <a:ext cx="5229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495300</xdr:colOff>
      <xdr:row>113</xdr:row>
      <xdr:rowOff>95250</xdr:rowOff>
    </xdr:from>
    <xdr:to>
      <xdr:col>50</xdr:col>
      <xdr:colOff>114300</xdr:colOff>
      <xdr:row>113</xdr:row>
      <xdr:rowOff>95250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1383625" y="32023050"/>
          <a:ext cx="5219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50</xdr:col>
      <xdr:colOff>114300</xdr:colOff>
      <xdr:row>87</xdr:row>
      <xdr:rowOff>257175</xdr:rowOff>
    </xdr:from>
    <xdr:to>
      <xdr:col>50</xdr:col>
      <xdr:colOff>114300</xdr:colOff>
      <xdr:row>113</xdr:row>
      <xdr:rowOff>95250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6603325" y="24203025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39</xdr:col>
      <xdr:colOff>495300</xdr:colOff>
      <xdr:row>87</xdr:row>
      <xdr:rowOff>257175</xdr:rowOff>
    </xdr:from>
    <xdr:to>
      <xdr:col>39</xdr:col>
      <xdr:colOff>495300</xdr:colOff>
      <xdr:row>113</xdr:row>
      <xdr:rowOff>85725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1383625" y="24203025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51</xdr:col>
      <xdr:colOff>0</xdr:colOff>
      <xdr:row>116</xdr:row>
      <xdr:rowOff>228600</xdr:rowOff>
    </xdr:from>
    <xdr:to>
      <xdr:col>51</xdr:col>
      <xdr:colOff>0</xdr:colOff>
      <xdr:row>117</xdr:row>
      <xdr:rowOff>266700</xdr:rowOff>
    </xdr:to>
    <xdr:grpSp>
      <xdr:nvGrpSpPr>
        <xdr:cNvPr id="13" name="Group 12">
          <a:hlinkClick xmlns:r="http://schemas.openxmlformats.org/officeDocument/2006/relationships" r:id="rId3"/>
        </xdr:cNvPr>
        <xdr:cNvGrpSpPr>
          <a:grpSpLocks/>
        </xdr:cNvGrpSpPr>
      </xdr:nvGrpSpPr>
      <xdr:grpSpPr bwMode="auto">
        <a:xfrm>
          <a:off x="27082750" y="33248600"/>
          <a:ext cx="0" cy="339725"/>
          <a:chOff x="3016" y="2076"/>
          <a:chExt cx="187" cy="36"/>
        </a:xfrm>
      </xdr:grpSpPr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016" y="2076"/>
            <a:ext cx="180" cy="36"/>
          </a:xfrm>
          <a:prstGeom prst="rect">
            <a:avLst/>
          </a:prstGeom>
          <a:noFill/>
        </xdr:spPr>
      </xdr:pic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3028" y="2082"/>
            <a:ext cx="175" cy="2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Microsoft Sans Serif"/>
                <a:cs typeface="Microsoft Sans Serif"/>
              </a:rPr>
              <a:t>PANEL SCHED</a:t>
            </a:r>
          </a:p>
        </xdr:txBody>
      </xdr:sp>
    </xdr:grpSp>
    <xdr:clientData/>
  </xdr:twoCellAnchor>
  <xdr:twoCellAnchor>
    <xdr:from>
      <xdr:col>61</xdr:col>
      <xdr:colOff>495300</xdr:colOff>
      <xdr:row>59</xdr:row>
      <xdr:rowOff>247650</xdr:rowOff>
    </xdr:from>
    <xdr:to>
      <xdr:col>76</xdr:col>
      <xdr:colOff>123825</xdr:colOff>
      <xdr:row>59</xdr:row>
      <xdr:rowOff>247650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3251775" y="15392400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85</xdr:row>
      <xdr:rowOff>95250</xdr:rowOff>
    </xdr:from>
    <xdr:to>
      <xdr:col>76</xdr:col>
      <xdr:colOff>114300</xdr:colOff>
      <xdr:row>85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3251775" y="23412450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59</xdr:row>
      <xdr:rowOff>257175</xdr:rowOff>
    </xdr:from>
    <xdr:to>
      <xdr:col>76</xdr:col>
      <xdr:colOff>114300</xdr:colOff>
      <xdr:row>85</xdr:row>
      <xdr:rowOff>95250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0909875" y="154019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59</xdr:row>
      <xdr:rowOff>257175</xdr:rowOff>
    </xdr:from>
    <xdr:to>
      <xdr:col>61</xdr:col>
      <xdr:colOff>495300</xdr:colOff>
      <xdr:row>85</xdr:row>
      <xdr:rowOff>85725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3251775" y="15401925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247650</xdr:rowOff>
    </xdr:from>
    <xdr:to>
      <xdr:col>76</xdr:col>
      <xdr:colOff>123825</xdr:colOff>
      <xdr:row>87</xdr:row>
      <xdr:rowOff>247650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3251775" y="24193500"/>
          <a:ext cx="7667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495300</xdr:colOff>
      <xdr:row>113</xdr:row>
      <xdr:rowOff>95250</xdr:rowOff>
    </xdr:from>
    <xdr:to>
      <xdr:col>76</xdr:col>
      <xdr:colOff>114300</xdr:colOff>
      <xdr:row>113</xdr:row>
      <xdr:rowOff>95250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3251775" y="32023050"/>
          <a:ext cx="7658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76</xdr:col>
      <xdr:colOff>114300</xdr:colOff>
      <xdr:row>87</xdr:row>
      <xdr:rowOff>257175</xdr:rowOff>
    </xdr:from>
    <xdr:to>
      <xdr:col>76</xdr:col>
      <xdr:colOff>114300</xdr:colOff>
      <xdr:row>113</xdr:row>
      <xdr:rowOff>95250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0909875" y="24203025"/>
          <a:ext cx="0" cy="7820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61</xdr:col>
      <xdr:colOff>495300</xdr:colOff>
      <xdr:row>87</xdr:row>
      <xdr:rowOff>257175</xdr:rowOff>
    </xdr:from>
    <xdr:to>
      <xdr:col>61</xdr:col>
      <xdr:colOff>495300</xdr:colOff>
      <xdr:row>113</xdr:row>
      <xdr:rowOff>85725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3251775" y="24203025"/>
          <a:ext cx="0" cy="781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rical/_ELEC%20MASTERS/CG1/CG1%20Master%20Panel%20Schedules%20rev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 Log"/>
      <sheetName val="Asbuilt Log"/>
      <sheetName val="Summary"/>
      <sheetName val="Feeder Data"/>
      <sheetName val="MDB"/>
      <sheetName val="BH"/>
      <sheetName val="BL"/>
      <sheetName val="DIM"/>
      <sheetName val="HE"/>
      <sheetName val="HE-1B"/>
      <sheetName val="HS"/>
      <sheetName val="H1"/>
      <sheetName val="H1A"/>
      <sheetName val="H2"/>
      <sheetName val="H3"/>
      <sheetName val="H3A"/>
      <sheetName val="KH1"/>
      <sheetName val="KL1A"/>
      <sheetName val="LE"/>
      <sheetName val="LEA"/>
      <sheetName val="LS"/>
      <sheetName val="L1"/>
      <sheetName val="L1A"/>
      <sheetName val="L1B"/>
      <sheetName val="L2"/>
      <sheetName val="L2A"/>
      <sheetName val="L2B"/>
      <sheetName val="L2C"/>
      <sheetName val="L3"/>
      <sheetName val="L3A"/>
      <sheetName val="L3B"/>
      <sheetName val="L3C"/>
      <sheetName val="L3D"/>
      <sheetName val="L3E"/>
      <sheetName val="MS"/>
      <sheetName val="RS"/>
      <sheetName val="UPS1"/>
      <sheetName val="FORMAT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1" sqref="D1"/>
    </sheetView>
  </sheetViews>
  <sheetFormatPr defaultRowHeight="12.75"/>
  <cols>
    <col min="1" max="1" width="4.7109375" customWidth="1"/>
    <col min="2" max="2" width="41.7109375" customWidth="1"/>
    <col min="4" max="4" width="9.140625" style="233"/>
    <col min="5" max="5" width="35.140625" customWidth="1"/>
  </cols>
  <sheetData>
    <row r="1" spans="1:5" ht="18">
      <c r="A1" s="119" t="s">
        <v>148</v>
      </c>
      <c r="C1" t="s">
        <v>150</v>
      </c>
      <c r="D1" s="235" t="s">
        <v>192</v>
      </c>
      <c r="E1" t="s">
        <v>151</v>
      </c>
    </row>
    <row r="2" spans="1:5">
      <c r="A2" s="232" t="s">
        <v>189</v>
      </c>
      <c r="B2" s="232" t="s">
        <v>190</v>
      </c>
      <c r="C2" s="120">
        <v>40662</v>
      </c>
      <c r="D2" s="234" t="s">
        <v>191</v>
      </c>
    </row>
    <row r="10" spans="1:5" ht="18">
      <c r="A10" s="119" t="s">
        <v>149</v>
      </c>
    </row>
  </sheetData>
  <phoneticPr fontId="1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4"/>
  <sheetViews>
    <sheetView showGridLines="0" topLeftCell="C1" zoomScale="60" zoomScaleNormal="60" workbookViewId="0">
      <selection activeCell="V2" sqref="V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216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231</v>
      </c>
      <c r="P1" s="348"/>
      <c r="Q1" s="348"/>
      <c r="R1" s="348"/>
      <c r="S1" s="348"/>
      <c r="T1" s="5"/>
      <c r="U1" s="7" t="s">
        <v>3</v>
      </c>
      <c r="V1" s="325">
        <v>40707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125</v>
      </c>
      <c r="J4" s="2"/>
      <c r="K4" s="14" t="s">
        <v>7</v>
      </c>
      <c r="L4" s="350" t="s">
        <v>229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 t="str">
        <f>IF(ISBLANK(I4),"",IF(ISBLANK(I6),I4,""))</f>
        <v/>
      </c>
      <c r="J5" s="2"/>
      <c r="K5" s="14" t="s">
        <v>12</v>
      </c>
      <c r="L5" s="260" t="s">
        <v>229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>
        <v>125</v>
      </c>
      <c r="J6" s="2"/>
      <c r="K6" s="14" t="s">
        <v>17</v>
      </c>
      <c r="L6" s="260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IF(ISBLANK(P22),N46,O23)</f>
        <v>52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59" t="s">
        <v>25</v>
      </c>
      <c r="AC10" s="259" t="s">
        <v>34</v>
      </c>
      <c r="AD10" s="259" t="s">
        <v>35</v>
      </c>
      <c r="AE10" s="259" t="s">
        <v>36</v>
      </c>
      <c r="AF10" s="78" t="s">
        <v>37</v>
      </c>
      <c r="AG10" s="259" t="s">
        <v>38</v>
      </c>
      <c r="AH10" s="259" t="s">
        <v>39</v>
      </c>
      <c r="AI10" s="259" t="s">
        <v>40</v>
      </c>
      <c r="AJ10" s="259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230" t="s">
        <v>31</v>
      </c>
      <c r="D12" s="481" t="s">
        <v>186</v>
      </c>
      <c r="E12" s="373"/>
      <c r="F12" s="373"/>
      <c r="G12" s="373"/>
      <c r="H12" s="482"/>
      <c r="I12" s="434">
        <v>2</v>
      </c>
      <c r="J12" s="267">
        <v>45</v>
      </c>
      <c r="K12" s="254">
        <v>2640</v>
      </c>
      <c r="L12" s="254">
        <v>1</v>
      </c>
      <c r="M12" s="30">
        <f>IF(SUM(K12,P12)&gt;0,SUM(K12,P12),"")</f>
        <v>2780</v>
      </c>
      <c r="N12" s="31"/>
      <c r="O12" s="23">
        <v>2</v>
      </c>
      <c r="P12" s="34">
        <f t="shared" ref="P12:P13" si="0">32*1.25*2+60</f>
        <v>140</v>
      </c>
      <c r="Q12" s="254">
        <v>20</v>
      </c>
      <c r="R12" s="23">
        <v>1</v>
      </c>
      <c r="S12" s="372" t="s">
        <v>175</v>
      </c>
      <c r="T12" s="373"/>
      <c r="U12" s="373"/>
      <c r="V12" s="373"/>
      <c r="W12" s="374"/>
      <c r="X12" s="82" t="s">
        <v>35</v>
      </c>
      <c r="Y12" s="34"/>
      <c r="Z12" s="34"/>
      <c r="AA12" s="2"/>
      <c r="AB12" s="32">
        <f t="shared" ref="AB12:AB17" si="1">IF(AND($C12="P",$X12="P"),SUM($K12,$P12),IF($C12="P",$K12,IF($X12="P",$P12,0)))</f>
        <v>0</v>
      </c>
      <c r="AC12" s="32">
        <f t="shared" ref="AC12:AC17" si="2">IF(AND($C12="I",$X12="I"),SUM($K12,$P12),IF($C12="I",$K12,IF($X12="I",$P12,0)))</f>
        <v>0</v>
      </c>
      <c r="AD12" s="32">
        <f t="shared" ref="AD12:AD17" si="3">IF(AND($C12="F",$X12="F"),SUM($K12,$P12),IF($C12="F",$K12,IF($X12="F",$P12,0)))</f>
        <v>140</v>
      </c>
      <c r="AE12" s="32">
        <f t="shared" ref="AE12:AE17" si="4">IF(AND($C12="HID",$X12="HID"),SUM($K12,$P12),IF($C12="HID",$K12,IF($X12="HID",$P12,0)))</f>
        <v>0</v>
      </c>
      <c r="AF12" s="32">
        <f t="shared" ref="AF12:AF17" si="5">IF(AND($C12="R",$X12="R"),SUM($K12,$P12),IF($C12="R",$K12,IF($X12="R",$P12,0)))</f>
        <v>0</v>
      </c>
      <c r="AG12" s="32">
        <f t="shared" ref="AG12:AG17" si="6">IF(AND($C12="LM",$X12="LM"),SUM($K12,$P12),IF($C12="LM",$K12,IF($X12="LM",$P12,0)))</f>
        <v>0</v>
      </c>
      <c r="AH12" s="32">
        <f t="shared" ref="AH12:AH17" si="7">IF(AND($C12="M",$X12="M"),SUM($K12,$P12),IF($C12="M",$K12,IF($X12="M",$P12,0)))</f>
        <v>0</v>
      </c>
      <c r="AI12" s="32">
        <f t="shared" ref="AI12:AI17" si="8">IF(AND($C12="H",$X12="H"),SUM($K12,$P12),IF($C12="H",$K12,IF($X12="H",$P12,0)))</f>
        <v>0</v>
      </c>
      <c r="AJ12" s="32">
        <f t="shared" ref="AJ12:AJ17" si="9">IF(AND($C12="C",$X12="C"),SUM($K12,$P12),IF($C12="C",$K12,IF($X12="C",$P12,0)))</f>
        <v>2640</v>
      </c>
      <c r="AK12" s="32">
        <f t="shared" ref="AK12:AK17" si="10">IF(AND($C12="O",$X12="O"),SUM($K12,$P12),IF($C12="O",$K12,IF($X12="O",$P12,0)))</f>
        <v>0</v>
      </c>
    </row>
    <row r="13" spans="1:39" ht="24" customHeight="1" thickBot="1">
      <c r="A13" s="34"/>
      <c r="B13" s="34"/>
      <c r="C13" s="230" t="s">
        <v>31</v>
      </c>
      <c r="D13" s="481"/>
      <c r="E13" s="373"/>
      <c r="F13" s="373"/>
      <c r="G13" s="373"/>
      <c r="H13" s="482"/>
      <c r="I13" s="434"/>
      <c r="J13" s="267"/>
      <c r="K13" s="254">
        <v>2640</v>
      </c>
      <c r="L13" s="254">
        <v>3</v>
      </c>
      <c r="M13" s="31"/>
      <c r="N13" s="30">
        <f>IF(SUM(K13,P13)&gt;0,SUM(K13,P13),"")</f>
        <v>2640</v>
      </c>
      <c r="O13" s="23">
        <v>4</v>
      </c>
      <c r="P13" s="34">
        <v>0</v>
      </c>
      <c r="Q13" s="254">
        <v>20</v>
      </c>
      <c r="R13" s="23">
        <v>1</v>
      </c>
      <c r="S13" s="372" t="s">
        <v>185</v>
      </c>
      <c r="T13" s="373"/>
      <c r="U13" s="373"/>
      <c r="V13" s="373"/>
      <c r="W13" s="374"/>
      <c r="X13" s="82" t="s">
        <v>37</v>
      </c>
      <c r="Y13" s="34"/>
      <c r="Z13" s="34"/>
      <c r="AA13" s="2"/>
      <c r="AB13" s="32">
        <f t="shared" si="1"/>
        <v>0</v>
      </c>
      <c r="AC13" s="32">
        <f t="shared" si="2"/>
        <v>0</v>
      </c>
      <c r="AD13" s="32">
        <f t="shared" si="3"/>
        <v>0</v>
      </c>
      <c r="AE13" s="32">
        <f t="shared" si="4"/>
        <v>0</v>
      </c>
      <c r="AF13" s="32">
        <f t="shared" si="5"/>
        <v>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2640</v>
      </c>
      <c r="AK13" s="32">
        <f t="shared" si="10"/>
        <v>0</v>
      </c>
    </row>
    <row r="14" spans="1:39" ht="24" customHeight="1" thickTop="1">
      <c r="A14" s="34"/>
      <c r="B14" s="34"/>
      <c r="C14" s="230" t="s">
        <v>37</v>
      </c>
      <c r="D14" s="430" t="s">
        <v>306</v>
      </c>
      <c r="E14" s="386"/>
      <c r="F14" s="386"/>
      <c r="G14" s="386"/>
      <c r="H14" s="431"/>
      <c r="I14" s="434">
        <v>2</v>
      </c>
      <c r="J14" s="477">
        <v>30</v>
      </c>
      <c r="K14" s="84">
        <f>4400/2</f>
        <v>2200</v>
      </c>
      <c r="L14" s="254">
        <v>5</v>
      </c>
      <c r="M14" s="30">
        <f>IF(SUM(K14,P14)&gt;0,SUM(K14,P14),"")</f>
        <v>3510</v>
      </c>
      <c r="N14" s="31"/>
      <c r="O14" s="23">
        <v>6</v>
      </c>
      <c r="P14" s="84">
        <f>ROUND(870*3/2,-1)</f>
        <v>1310</v>
      </c>
      <c r="Q14" s="477">
        <v>30</v>
      </c>
      <c r="R14" s="267">
        <v>2</v>
      </c>
      <c r="S14" s="385" t="s">
        <v>307</v>
      </c>
      <c r="T14" s="386"/>
      <c r="U14" s="386"/>
      <c r="V14" s="386"/>
      <c r="W14" s="387"/>
      <c r="X14" s="82" t="s">
        <v>37</v>
      </c>
      <c r="Y14" s="34"/>
      <c r="Z14" s="34"/>
      <c r="AA14" s="2"/>
      <c r="AB14" s="32">
        <f t="shared" si="1"/>
        <v>0</v>
      </c>
      <c r="AC14" s="32">
        <f t="shared" si="2"/>
        <v>0</v>
      </c>
      <c r="AD14" s="32">
        <f t="shared" si="3"/>
        <v>0</v>
      </c>
      <c r="AE14" s="32">
        <f t="shared" si="4"/>
        <v>0</v>
      </c>
      <c r="AF14" s="32">
        <f t="shared" si="5"/>
        <v>3510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0</v>
      </c>
    </row>
    <row r="15" spans="1:39" ht="24" customHeight="1" thickBot="1">
      <c r="A15" s="34"/>
      <c r="B15" s="34"/>
      <c r="C15" s="230" t="s">
        <v>37</v>
      </c>
      <c r="D15" s="432"/>
      <c r="E15" s="389"/>
      <c r="F15" s="389"/>
      <c r="G15" s="389"/>
      <c r="H15" s="433"/>
      <c r="I15" s="434"/>
      <c r="J15" s="478"/>
      <c r="K15" s="84">
        <f>4400/2</f>
        <v>2200</v>
      </c>
      <c r="L15" s="261">
        <v>7</v>
      </c>
      <c r="M15" s="31"/>
      <c r="N15" s="30">
        <f>IF(SUM(K15,P15)&gt;0,SUM(K15,P15),"")</f>
        <v>3510</v>
      </c>
      <c r="O15" s="254">
        <v>8</v>
      </c>
      <c r="P15" s="84">
        <f>ROUND(870*3/2,-1)</f>
        <v>1310</v>
      </c>
      <c r="Q15" s="478"/>
      <c r="R15" s="267"/>
      <c r="S15" s="388"/>
      <c r="T15" s="389"/>
      <c r="U15" s="389"/>
      <c r="V15" s="389"/>
      <c r="W15" s="390"/>
      <c r="X15" s="82" t="s">
        <v>37</v>
      </c>
      <c r="Y15" s="34"/>
      <c r="Z15" s="34"/>
      <c r="AA15" s="2"/>
      <c r="AB15" s="32">
        <f t="shared" si="1"/>
        <v>0</v>
      </c>
      <c r="AC15" s="32">
        <f t="shared" si="2"/>
        <v>0</v>
      </c>
      <c r="AD15" s="32">
        <f t="shared" si="3"/>
        <v>0</v>
      </c>
      <c r="AE15" s="32">
        <f t="shared" si="4"/>
        <v>0</v>
      </c>
      <c r="AF15" s="32">
        <f t="shared" si="5"/>
        <v>3510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0</v>
      </c>
    </row>
    <row r="16" spans="1:39" ht="24" customHeight="1" thickTop="1">
      <c r="A16" s="34"/>
      <c r="B16" s="34"/>
      <c r="C16" s="82"/>
      <c r="D16" s="391" t="s">
        <v>198</v>
      </c>
      <c r="E16" s="392"/>
      <c r="F16" s="392"/>
      <c r="G16" s="392"/>
      <c r="H16" s="392"/>
      <c r="I16" s="254">
        <v>1</v>
      </c>
      <c r="J16" s="254"/>
      <c r="K16" s="34"/>
      <c r="L16" s="261">
        <v>9</v>
      </c>
      <c r="M16" s="30" t="str">
        <f>IF(SUM(K16,P16)&gt;0,SUM(K16,P16),"")</f>
        <v/>
      </c>
      <c r="N16" s="31"/>
      <c r="O16" s="254">
        <v>10</v>
      </c>
      <c r="P16" s="254"/>
      <c r="Q16" s="254"/>
      <c r="R16" s="254">
        <v>1</v>
      </c>
      <c r="S16" s="372" t="s">
        <v>198</v>
      </c>
      <c r="T16" s="373"/>
      <c r="U16" s="373"/>
      <c r="V16" s="373"/>
      <c r="W16" s="374"/>
      <c r="X16" s="82"/>
      <c r="Y16" s="34"/>
      <c r="Z16" s="34"/>
      <c r="AA16" s="2"/>
      <c r="AB16" s="32">
        <f t="shared" si="1"/>
        <v>0</v>
      </c>
      <c r="AC16" s="32">
        <f t="shared" si="2"/>
        <v>0</v>
      </c>
      <c r="AD16" s="32">
        <f t="shared" si="3"/>
        <v>0</v>
      </c>
      <c r="AE16" s="32">
        <f t="shared" si="4"/>
        <v>0</v>
      </c>
      <c r="AF16" s="32">
        <f t="shared" si="5"/>
        <v>0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0</v>
      </c>
    </row>
    <row r="17" spans="1:76" ht="24" customHeight="1" thickBot="1">
      <c r="A17" s="34"/>
      <c r="B17" s="34"/>
      <c r="C17" s="82"/>
      <c r="D17" s="391" t="s">
        <v>198</v>
      </c>
      <c r="E17" s="392"/>
      <c r="F17" s="392"/>
      <c r="G17" s="392"/>
      <c r="H17" s="392"/>
      <c r="I17" s="254">
        <v>1</v>
      </c>
      <c r="J17" s="254"/>
      <c r="K17" s="254"/>
      <c r="L17" s="261">
        <v>11</v>
      </c>
      <c r="M17" s="31"/>
      <c r="N17" s="30" t="str">
        <f>IF(SUM(K17,P17)&gt;0,SUM(K17,P17),"")</f>
        <v/>
      </c>
      <c r="O17" s="254">
        <v>12</v>
      </c>
      <c r="P17" s="254"/>
      <c r="Q17" s="254"/>
      <c r="R17" s="254">
        <v>1</v>
      </c>
      <c r="S17" s="372" t="s">
        <v>198</v>
      </c>
      <c r="T17" s="373"/>
      <c r="U17" s="373"/>
      <c r="V17" s="373"/>
      <c r="W17" s="374"/>
      <c r="X17" s="82"/>
      <c r="Y17" s="34"/>
      <c r="Z17" s="34"/>
      <c r="AA17" s="2"/>
      <c r="AB17" s="32">
        <f t="shared" si="1"/>
        <v>0</v>
      </c>
      <c r="AC17" s="32">
        <f t="shared" si="2"/>
        <v>0</v>
      </c>
      <c r="AD17" s="32">
        <f t="shared" si="3"/>
        <v>0</v>
      </c>
      <c r="AE17" s="32">
        <f t="shared" si="4"/>
        <v>0</v>
      </c>
      <c r="AF17" s="32">
        <f t="shared" si="5"/>
        <v>0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0</v>
      </c>
    </row>
    <row r="18" spans="1:76" s="2" customFormat="1" ht="24" hidden="1" customHeight="1" thickBot="1">
      <c r="A18" s="34"/>
      <c r="B18" s="35"/>
      <c r="C18" s="35"/>
      <c r="D18" s="125"/>
      <c r="E18" s="262"/>
      <c r="F18" s="262"/>
      <c r="G18" s="262"/>
      <c r="H18" s="262"/>
      <c r="I18" s="1"/>
      <c r="J18" s="1"/>
      <c r="K18" s="1"/>
      <c r="L18" s="1"/>
      <c r="M18" s="31"/>
      <c r="N18" s="30"/>
      <c r="O18" s="1"/>
      <c r="P18" s="1"/>
      <c r="Q18" s="1"/>
      <c r="R18" s="1"/>
      <c r="S18" s="262"/>
      <c r="T18" s="262"/>
      <c r="U18" s="257"/>
      <c r="V18" s="257"/>
      <c r="W18" s="258"/>
      <c r="X18" s="35"/>
      <c r="Y18" s="35"/>
      <c r="Z18" s="34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 thickTop="1">
      <c r="A19" s="34"/>
      <c r="B19" s="83"/>
      <c r="C19" s="83"/>
      <c r="D19" s="8"/>
      <c r="K19" s="1"/>
      <c r="L19" s="14" t="s">
        <v>42</v>
      </c>
      <c r="M19" s="84">
        <f>IF(SUM(M12:M18)&gt;0,SUM(M12:M18),"")</f>
        <v>6290</v>
      </c>
      <c r="N19" s="84">
        <f>IF(SUM(N12:N18)&gt;0,SUM(N12:N18),"")</f>
        <v>6150</v>
      </c>
      <c r="O19" s="35" t="s">
        <v>43</v>
      </c>
      <c r="P19" s="36">
        <f>SUM(M19:N19)</f>
        <v>12440</v>
      </c>
      <c r="Q19" s="37"/>
      <c r="R19" s="1"/>
      <c r="S19" s="1"/>
      <c r="U19" s="11"/>
      <c r="V19" s="11"/>
      <c r="W19" s="13"/>
      <c r="X19" s="83"/>
      <c r="Y19" s="83"/>
      <c r="Z19" s="34"/>
      <c r="AB19" s="38">
        <f t="shared" ref="AB19:AK19" si="11">SUM(AB11:AB17)</f>
        <v>0</v>
      </c>
      <c r="AC19" s="38">
        <f t="shared" si="11"/>
        <v>0</v>
      </c>
      <c r="AD19" s="38">
        <f t="shared" si="11"/>
        <v>140</v>
      </c>
      <c r="AE19" s="38">
        <f t="shared" si="11"/>
        <v>0</v>
      </c>
      <c r="AF19" s="38">
        <f t="shared" si="11"/>
        <v>7020</v>
      </c>
      <c r="AG19" s="38">
        <f t="shared" si="11"/>
        <v>0</v>
      </c>
      <c r="AH19" s="38">
        <f t="shared" si="11"/>
        <v>0</v>
      </c>
      <c r="AI19" s="38">
        <f t="shared" si="11"/>
        <v>0</v>
      </c>
      <c r="AJ19" s="38">
        <f t="shared" si="11"/>
        <v>5280</v>
      </c>
      <c r="AK19" s="38">
        <f t="shared" si="11"/>
        <v>0</v>
      </c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K20" s="1"/>
      <c r="L20" s="14" t="s">
        <v>100</v>
      </c>
      <c r="M20" s="39">
        <f>IF(M19="","",ROUND(M19/$F$4,3))</f>
        <v>52.417000000000002</v>
      </c>
      <c r="N20" s="39">
        <f>IF(N19="","",ROUND(N19/$F$4,3))</f>
        <v>51.25</v>
      </c>
      <c r="O20" s="40"/>
      <c r="P20" s="41"/>
      <c r="Q20" s="42" t="s">
        <v>44</v>
      </c>
      <c r="R20" s="42" t="s">
        <v>45</v>
      </c>
      <c r="S20" s="43"/>
      <c r="U20" s="393" t="s">
        <v>46</v>
      </c>
      <c r="V20" s="394"/>
      <c r="W20" s="395"/>
      <c r="X20" s="83"/>
      <c r="Y20" s="83"/>
      <c r="Z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>
      <c r="A21" s="34">
        <v>1</v>
      </c>
      <c r="B21" s="83"/>
      <c r="C21" s="83"/>
      <c r="D21" s="8"/>
      <c r="E21" s="18"/>
      <c r="F21" s="44"/>
      <c r="G21" s="44"/>
      <c r="H21" s="44"/>
      <c r="I21" s="44"/>
      <c r="K21" s="1"/>
      <c r="L21" s="14" t="s">
        <v>47</v>
      </c>
      <c r="M21" s="45"/>
      <c r="N21" s="45"/>
      <c r="O21" s="18"/>
      <c r="P21" s="46" t="s">
        <v>48</v>
      </c>
      <c r="Q21" s="47">
        <v>39063</v>
      </c>
      <c r="R21" s="47">
        <v>39087</v>
      </c>
      <c r="S21" s="43"/>
      <c r="U21" s="254" t="s">
        <v>49</v>
      </c>
      <c r="V21" s="254"/>
      <c r="W21" s="48"/>
      <c r="X21" s="83"/>
      <c r="Y21" s="83"/>
      <c r="Z21" s="34"/>
      <c r="AB21"/>
      <c r="AC21"/>
      <c r="AD21"/>
      <c r="AE21"/>
      <c r="AF21"/>
      <c r="AG21"/>
      <c r="AH21"/>
      <c r="AI21"/>
      <c r="AJ21"/>
      <c r="AK2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customHeight="1">
      <c r="A22" s="34"/>
      <c r="B22" s="83"/>
      <c r="C22" s="83"/>
      <c r="D22" s="8"/>
      <c r="F22" s="44"/>
      <c r="G22" s="44"/>
      <c r="H22" s="44"/>
      <c r="I22" s="44"/>
      <c r="K22" s="1"/>
      <c r="L22" s="14" t="s">
        <v>52</v>
      </c>
      <c r="M22" s="85">
        <f>IF(ISBLANK(M21),M19,M21*$F$4)</f>
        <v>6290</v>
      </c>
      <c r="N22" s="85">
        <f>IF(ISBLANK(N21),N19,N21*$F$4)</f>
        <v>6150</v>
      </c>
      <c r="O22" s="49" t="s">
        <v>43</v>
      </c>
      <c r="P22" s="43">
        <f>SUM(M22:N22)</f>
        <v>12440</v>
      </c>
      <c r="Q22" s="49"/>
      <c r="R22" s="1"/>
      <c r="S22" s="37"/>
      <c r="U22" s="50">
        <f>IF(OR(M19="",N19=""),"",IF(M19&gt;=N19,(M19-N19)/M19,(N19-M19)/N19))</f>
        <v>2.2257551669316374E-2</v>
      </c>
      <c r="V22" s="50"/>
      <c r="W22" s="51"/>
      <c r="X22" s="83"/>
      <c r="Y22" s="83"/>
      <c r="Z22" s="34"/>
      <c r="AB22"/>
      <c r="AC22"/>
      <c r="AD22"/>
      <c r="AE22"/>
      <c r="AF22"/>
      <c r="AG22"/>
      <c r="AH22"/>
      <c r="AI22"/>
      <c r="AJ22"/>
      <c r="AK22"/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customHeight="1" thickBot="1">
      <c r="A23" s="34"/>
      <c r="B23" s="83"/>
      <c r="C23" s="83"/>
      <c r="D23" s="396"/>
      <c r="E23" s="397"/>
      <c r="F23" s="53"/>
      <c r="G23" s="53"/>
      <c r="H23" s="53"/>
      <c r="I23" s="256"/>
      <c r="J23" s="54" t="s">
        <v>53</v>
      </c>
      <c r="K23" s="55">
        <f>IF(ISBLANK(P22),connected_va,P22)</f>
        <v>12440</v>
      </c>
      <c r="L23" s="56" t="s">
        <v>194</v>
      </c>
      <c r="M23" s="57"/>
      <c r="N23" s="58">
        <f>$F$5</f>
        <v>240</v>
      </c>
      <c r="O23" s="256">
        <f>ROUND(K23/F5,0)</f>
        <v>52</v>
      </c>
      <c r="P23" s="56" t="s">
        <v>56</v>
      </c>
      <c r="Q23" s="256"/>
      <c r="R23" s="59"/>
      <c r="S23" s="59"/>
      <c r="T23" s="60" t="s">
        <v>57</v>
      </c>
      <c r="U23" s="61" t="str">
        <f>IF(OR(M21="",N21=""),"",IF(M21&gt;=N21,(M21-N21)/M21,(N21-M21)/N21))</f>
        <v/>
      </c>
      <c r="V23" s="61" t="e">
        <f>IF(OR(N21="",#REF!=""),"",IF(N21&gt;=#REF!,(N21-#REF!)/N21,(#REF!-N21)/#REF!))</f>
        <v>#REF!</v>
      </c>
      <c r="W23" s="62" t="e">
        <f>IF(OR(#REF!="",M21=""),"",IF(#REF!&gt;=M21,(#REF!-M21)/#REF!,(M21-#REF!)/M21))</f>
        <v>#REF!</v>
      </c>
      <c r="X23" s="83"/>
      <c r="Y23" s="83"/>
      <c r="Z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401" t="s">
        <v>81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hidden="1" customHeight="1">
      <c r="D26" s="73">
        <v>1</v>
      </c>
      <c r="E26" s="404" t="s">
        <v>82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6"/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hidden="1" customHeight="1">
      <c r="D27" s="73">
        <v>2</v>
      </c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6"/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hidden="1" customHeight="1">
      <c r="D28" s="73">
        <v>3</v>
      </c>
      <c r="E28" s="404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6"/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398" t="s">
        <v>58</v>
      </c>
      <c r="E30" s="398"/>
      <c r="G30" s="63" t="s">
        <v>59</v>
      </c>
      <c r="H30" s="64" t="s">
        <v>60</v>
      </c>
      <c r="I30" s="65"/>
      <c r="J30" s="63" t="s">
        <v>61</v>
      </c>
      <c r="K30" s="65"/>
      <c r="L30" s="63" t="s">
        <v>62</v>
      </c>
      <c r="M30" s="65"/>
      <c r="N30" s="63" t="s">
        <v>63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 thickBot="1">
      <c r="D31" s="66" t="s">
        <v>64</v>
      </c>
      <c r="E31" s="1"/>
      <c r="G31" s="43">
        <f>ROUND(J31*H31,0)</f>
        <v>0</v>
      </c>
      <c r="H31" s="67">
        <v>1</v>
      </c>
      <c r="I31" s="1" t="s">
        <v>43</v>
      </c>
      <c r="J31" s="43">
        <f>$AB$19</f>
        <v>0</v>
      </c>
      <c r="K31" s="1" t="s">
        <v>65</v>
      </c>
      <c r="L31" s="68">
        <v>1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 thickTop="1">
      <c r="D32" s="66" t="s">
        <v>66</v>
      </c>
      <c r="E32" s="1"/>
      <c r="G32" s="1"/>
      <c r="H32" s="16"/>
      <c r="I32" s="1"/>
      <c r="J32" s="43"/>
      <c r="K32" s="1"/>
      <c r="M32" s="1"/>
      <c r="P32" s="477">
        <v>30</v>
      </c>
      <c r="Q32" s="479" t="s">
        <v>305</v>
      </c>
      <c r="R32" s="480"/>
      <c r="S32" s="480"/>
      <c r="T32" s="480"/>
      <c r="U32" s="480"/>
      <c r="V32" s="480"/>
      <c r="W32" s="480"/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 thickBot="1">
      <c r="D33" s="69" t="s">
        <v>67</v>
      </c>
      <c r="E33" s="1"/>
      <c r="G33" s="43">
        <f>ROUND(J33*H33,0)</f>
        <v>0</v>
      </c>
      <c r="H33" s="67">
        <v>1</v>
      </c>
      <c r="I33" s="1" t="s">
        <v>43</v>
      </c>
      <c r="J33" s="43">
        <f>$AC$19</f>
        <v>0</v>
      </c>
      <c r="K33" s="1" t="s">
        <v>65</v>
      </c>
      <c r="L33" s="68">
        <v>1.25</v>
      </c>
      <c r="M33" s="1" t="s">
        <v>43</v>
      </c>
      <c r="N33" s="43">
        <f>ROUND(J33*L33,0)</f>
        <v>0</v>
      </c>
      <c r="P33" s="478"/>
      <c r="Q33" s="479"/>
      <c r="R33" s="480"/>
      <c r="S33" s="480"/>
      <c r="T33" s="480"/>
      <c r="U33" s="480"/>
      <c r="V33" s="480"/>
      <c r="W33" s="480"/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 thickTop="1">
      <c r="D34" s="69" t="s">
        <v>68</v>
      </c>
      <c r="E34" s="1"/>
      <c r="G34" s="43">
        <f>ROUND(J34*H34,0)</f>
        <v>133</v>
      </c>
      <c r="H34" s="67">
        <v>0.95</v>
      </c>
      <c r="I34" s="1" t="s">
        <v>43</v>
      </c>
      <c r="J34" s="43">
        <f>$AD$19</f>
        <v>140</v>
      </c>
      <c r="K34" s="1" t="s">
        <v>65</v>
      </c>
      <c r="L34" s="68">
        <v>1.25</v>
      </c>
      <c r="M34" s="1" t="s">
        <v>43</v>
      </c>
      <c r="N34" s="43">
        <f>ROUND(J34*L34,0)</f>
        <v>175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>
      <c r="D35" s="69" t="s">
        <v>69</v>
      </c>
      <c r="E35" s="1"/>
      <c r="G35" s="43">
        <f>ROUND(J35*H35,0)</f>
        <v>0</v>
      </c>
      <c r="H35" s="67">
        <v>0.9</v>
      </c>
      <c r="I35" s="1" t="s">
        <v>43</v>
      </c>
      <c r="J35" s="43">
        <f>$AE$19</f>
        <v>0</v>
      </c>
      <c r="K35" s="1" t="s">
        <v>65</v>
      </c>
      <c r="L35" s="68">
        <v>1.25</v>
      </c>
      <c r="M35" s="1" t="s">
        <v>43</v>
      </c>
      <c r="N35" s="43">
        <f>ROUND(J35*L35,0)</f>
        <v>0</v>
      </c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>
      <c r="D36" s="66" t="s">
        <v>70</v>
      </c>
      <c r="E36" s="1"/>
      <c r="G36" s="1"/>
      <c r="H36" s="16"/>
      <c r="I36" s="1"/>
      <c r="J36" s="43"/>
      <c r="K36" s="37"/>
      <c r="M36" s="1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>
      <c r="D37" s="69" t="s">
        <v>71</v>
      </c>
      <c r="E37" s="1"/>
      <c r="G37" s="43">
        <f>ROUND(J37*H37,0)</f>
        <v>7020</v>
      </c>
      <c r="H37" s="67">
        <v>1</v>
      </c>
      <c r="I37" s="1" t="s">
        <v>43</v>
      </c>
      <c r="J37" s="43">
        <f>IF($AF$19&lt;=10000,$AF$19,10000)</f>
        <v>7020</v>
      </c>
      <c r="K37" s="1" t="s">
        <v>65</v>
      </c>
      <c r="L37" s="68">
        <v>1</v>
      </c>
      <c r="M37" s="1" t="s">
        <v>43</v>
      </c>
      <c r="N37" s="43">
        <f>ROUND(J37*L37,0)</f>
        <v>7020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72</v>
      </c>
      <c r="E38" s="1"/>
      <c r="G38" s="43">
        <f>ROUND(J38*H38,0)</f>
        <v>0</v>
      </c>
      <c r="H38" s="67">
        <v>1</v>
      </c>
      <c r="I38" s="1" t="s">
        <v>43</v>
      </c>
      <c r="J38" s="43">
        <f>IF($AF$19&lt;=10000,0,$AF$19-10000)</f>
        <v>0</v>
      </c>
      <c r="K38" s="1" t="s">
        <v>65</v>
      </c>
      <c r="L38" s="68">
        <v>0.5</v>
      </c>
      <c r="M38" s="1" t="s">
        <v>43</v>
      </c>
      <c r="N38" s="43">
        <f>ROUND(J38*L38,0)</f>
        <v>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73</v>
      </c>
      <c r="E39" s="1"/>
      <c r="G39" s="1"/>
      <c r="H39" s="16"/>
      <c r="I39" s="1"/>
      <c r="J39" s="43"/>
      <c r="K39" s="37"/>
      <c r="M39" s="1"/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9" t="s">
        <v>74</v>
      </c>
      <c r="E40" s="1"/>
      <c r="G40" s="43">
        <f>ROUND(J40*H40,0)</f>
        <v>0</v>
      </c>
      <c r="H40" s="67">
        <v>0.8</v>
      </c>
      <c r="I40" s="1" t="s">
        <v>43</v>
      </c>
      <c r="J40" s="43">
        <f>$AG$19</f>
        <v>0</v>
      </c>
      <c r="K40" s="1" t="s">
        <v>65</v>
      </c>
      <c r="L40" s="68">
        <v>1.25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9" t="s">
        <v>75</v>
      </c>
      <c r="E41" s="1"/>
      <c r="G41" s="43">
        <f>ROUND(J41*H41,0)</f>
        <v>0</v>
      </c>
      <c r="H41" s="67">
        <v>0.8</v>
      </c>
      <c r="I41" s="1" t="s">
        <v>43</v>
      </c>
      <c r="J41" s="43">
        <f>$AH$19</f>
        <v>0</v>
      </c>
      <c r="K41" s="1" t="s">
        <v>65</v>
      </c>
      <c r="L41" s="68">
        <v>1</v>
      </c>
      <c r="M41" s="1" t="s">
        <v>43</v>
      </c>
      <c r="N41" s="43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66" t="s">
        <v>76</v>
      </c>
      <c r="E42" s="1"/>
      <c r="G42" s="43">
        <f>ROUND(J42*H42,0)</f>
        <v>0</v>
      </c>
      <c r="H42" s="67">
        <v>0.8</v>
      </c>
      <c r="I42" s="1" t="s">
        <v>43</v>
      </c>
      <c r="J42" s="43">
        <f>$AI$19</f>
        <v>0</v>
      </c>
      <c r="K42" s="1" t="s">
        <v>65</v>
      </c>
      <c r="L42" s="68">
        <v>1</v>
      </c>
      <c r="M42" s="1" t="s">
        <v>43</v>
      </c>
      <c r="N42" s="43">
        <f>ROUND(J42*L42,0)</f>
        <v>0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D43" s="66" t="s">
        <v>77</v>
      </c>
      <c r="E43" s="1"/>
      <c r="G43" s="43">
        <f>ROUND(J43*H43,0)</f>
        <v>4224</v>
      </c>
      <c r="H43" s="67">
        <v>0.8</v>
      </c>
      <c r="I43" s="1" t="s">
        <v>43</v>
      </c>
      <c r="J43" s="43">
        <f>$AJ$19</f>
        <v>5280</v>
      </c>
      <c r="K43" s="1" t="s">
        <v>65</v>
      </c>
      <c r="L43" s="68">
        <v>1</v>
      </c>
      <c r="M43" s="1" t="s">
        <v>43</v>
      </c>
      <c r="N43" s="43">
        <f>ROUND(J43*L43,0)</f>
        <v>5280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D44" s="66" t="s">
        <v>78</v>
      </c>
      <c r="E44" s="1"/>
      <c r="G44" s="70">
        <f>ROUND(J44*H44,0)</f>
        <v>0</v>
      </c>
      <c r="H44" s="67">
        <v>1</v>
      </c>
      <c r="I44" s="1" t="s">
        <v>43</v>
      </c>
      <c r="J44" s="70">
        <f>$AK$19</f>
        <v>0</v>
      </c>
      <c r="K44" s="1" t="s">
        <v>65</v>
      </c>
      <c r="L44" s="68">
        <v>1</v>
      </c>
      <c r="M44" s="1" t="s">
        <v>43</v>
      </c>
      <c r="N44" s="70">
        <f>ROUND(J44*L44,0)</f>
        <v>0</v>
      </c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1"/>
      <c r="E45" s="1"/>
      <c r="G45" s="43">
        <f>SUM(G31:G44)</f>
        <v>11377</v>
      </c>
      <c r="H45" s="37" t="s">
        <v>79</v>
      </c>
      <c r="I45" s="1"/>
      <c r="J45" s="43">
        <f>SUM(J31:J44)</f>
        <v>12440</v>
      </c>
      <c r="K45" s="2" t="s">
        <v>61</v>
      </c>
      <c r="M45" s="1"/>
      <c r="N45" s="43">
        <f>SUM(N31:N44)</f>
        <v>12475</v>
      </c>
      <c r="O45" s="2" t="s">
        <v>61</v>
      </c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M46" s="71" t="s">
        <v>80</v>
      </c>
      <c r="N46" s="116">
        <f>ROUND($N$45/$F$5,0)</f>
        <v>52</v>
      </c>
      <c r="O46" s="72" t="s">
        <v>56</v>
      </c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M54" s="1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1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s="2" customFormat="1" ht="24.7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M55" s="1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s="2" customFormat="1" ht="24.75" customHeight="1">
      <c r="AM56" s="1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s="2" customFormat="1" ht="24.75" customHeight="1">
      <c r="AM57" s="1"/>
      <c r="AZ57" s="1"/>
    </row>
    <row r="58" spans="1:76" s="2" customFormat="1" ht="24.75" customHeight="1">
      <c r="AM58" s="1"/>
      <c r="AZ58" s="1"/>
    </row>
    <row r="59" spans="1:76" ht="24.75" customHeight="1">
      <c r="A59" s="117" t="s">
        <v>145</v>
      </c>
      <c r="AO59" s="74" t="s">
        <v>83</v>
      </c>
      <c r="AP59" s="74"/>
      <c r="AW59" s="399"/>
      <c r="AX59" s="399"/>
      <c r="BB59" s="74" t="s">
        <v>84</v>
      </c>
      <c r="BJ59" s="2"/>
      <c r="BK59" s="74" t="s">
        <v>85</v>
      </c>
      <c r="BL59" s="74"/>
      <c r="BU59" s="399"/>
      <c r="BV59" s="399"/>
      <c r="BW59" s="399"/>
      <c r="BX59" s="399"/>
    </row>
    <row r="60" spans="1:76" ht="24.75" customHeight="1">
      <c r="A60" s="117" t="s">
        <v>146</v>
      </c>
      <c r="AO60" s="400" t="s">
        <v>86</v>
      </c>
      <c r="AP60" s="400"/>
      <c r="AQ60" s="400"/>
      <c r="AR60" s="400"/>
      <c r="AS60" s="400"/>
      <c r="AT60" s="400"/>
      <c r="AU60" s="400"/>
      <c r="AV60" s="400"/>
      <c r="AW60" s="400"/>
      <c r="AX60" s="400"/>
      <c r="BJ60" s="2"/>
      <c r="BK60" s="400" t="s">
        <v>86</v>
      </c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</row>
    <row r="61" spans="1:76" ht="24.75" customHeight="1">
      <c r="AO61" s="411" t="s">
        <v>87</v>
      </c>
      <c r="AP61" s="411"/>
      <c r="AQ61" s="411"/>
      <c r="AR61" s="412" t="str">
        <f>$E$1</f>
        <v>P7</v>
      </c>
      <c r="AS61" s="412"/>
      <c r="AT61" s="412"/>
      <c r="AU61" s="412"/>
      <c r="AV61" s="412"/>
      <c r="AW61" s="412"/>
      <c r="AX61" s="412"/>
      <c r="BB61" s="75" t="s">
        <v>88</v>
      </c>
      <c r="BJ61" s="2"/>
      <c r="BK61" s="411" t="s">
        <v>87</v>
      </c>
      <c r="BL61" s="411"/>
      <c r="BM61" s="411"/>
      <c r="BN61" s="412" t="str">
        <f>$E$1</f>
        <v>P7</v>
      </c>
      <c r="BO61" s="412"/>
      <c r="BP61" s="412"/>
      <c r="BQ61" s="412"/>
      <c r="BR61" s="412"/>
      <c r="BS61" s="412"/>
      <c r="BT61" s="412"/>
      <c r="BU61" s="412"/>
      <c r="BV61" s="412"/>
      <c r="BW61" s="412"/>
      <c r="BX61" s="412"/>
    </row>
    <row r="62" spans="1:76" ht="24.75" customHeight="1">
      <c r="AO62" s="413" t="s">
        <v>89</v>
      </c>
      <c r="AP62" s="413"/>
      <c r="AQ62" s="413"/>
      <c r="AR62" s="414" t="str">
        <f>$O$1</f>
        <v>Site MDB2 #7 (100A/80F disc.)</v>
      </c>
      <c r="AS62" s="414"/>
      <c r="AT62" s="414"/>
      <c r="AU62" s="414"/>
      <c r="AV62" s="414"/>
      <c r="AW62" s="414"/>
      <c r="AX62" s="414"/>
      <c r="BB62" s="75" t="s">
        <v>90</v>
      </c>
      <c r="BJ62" s="2"/>
      <c r="BK62" s="413" t="s">
        <v>89</v>
      </c>
      <c r="BL62" s="413"/>
      <c r="BM62" s="413"/>
      <c r="BN62" s="414" t="str">
        <f>$O$1</f>
        <v>Site MDB2 #7 (100A/80F disc.)</v>
      </c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</row>
    <row r="63" spans="1:76" ht="24.75" customHeight="1">
      <c r="AO63" s="421" t="str">
        <f>CONCATENATE("VOLTAGE:  ",$F$4,"/",$F$5,"V ",$F$6,"-PHASE ",$F$7," WIRE")</f>
        <v>VOLTAGE:  120/240V 1-PHASE 3 WIRE</v>
      </c>
      <c r="AP63" s="422"/>
      <c r="AQ63" s="422"/>
      <c r="AR63" s="422"/>
      <c r="AS63" s="423"/>
      <c r="AT63" s="407" t="s">
        <v>91</v>
      </c>
      <c r="AU63" s="408"/>
      <c r="AV63" s="408"/>
      <c r="AW63" s="409">
        <f ca="1">TODAY()</f>
        <v>40707</v>
      </c>
      <c r="AX63" s="410"/>
      <c r="BB63" s="75" t="s">
        <v>92</v>
      </c>
      <c r="BJ63" s="2"/>
      <c r="BK63" s="421" t="str">
        <f>CONCATENATE("VOLTAGE:  ",$F$4,"/",$F$5,"V ",$F$6,"-PHASE ",$F$7," WIRE")</f>
        <v>VOLTAGE:  120/240V 1-PHASE 3 WIRE</v>
      </c>
      <c r="BL63" s="422"/>
      <c r="BM63" s="422"/>
      <c r="BN63" s="422"/>
      <c r="BO63" s="422"/>
      <c r="BP63" s="422"/>
      <c r="BQ63" s="423"/>
      <c r="BR63" s="407" t="s">
        <v>91</v>
      </c>
      <c r="BS63" s="408"/>
      <c r="BT63" s="408"/>
      <c r="BU63" s="409">
        <f ca="1">TODAY()</f>
        <v>40707</v>
      </c>
      <c r="BV63" s="409"/>
      <c r="BW63" s="409"/>
      <c r="BX63" s="410"/>
    </row>
    <row r="64" spans="1:76" ht="24.75" customHeight="1">
      <c r="AM64" s="32">
        <v>1</v>
      </c>
      <c r="AO64" s="415" t="s">
        <v>93</v>
      </c>
      <c r="AP64" s="416"/>
      <c r="AQ64" s="417" t="s">
        <v>94</v>
      </c>
      <c r="AR64" s="417"/>
      <c r="AS64" s="418"/>
      <c r="AT64" s="415" t="s">
        <v>93</v>
      </c>
      <c r="AU64" s="416"/>
      <c r="AV64" s="419" t="s">
        <v>94</v>
      </c>
      <c r="AW64" s="417"/>
      <c r="AX64" s="418"/>
      <c r="AZ64" s="32">
        <v>1</v>
      </c>
      <c r="BB64" s="75" t="s">
        <v>95</v>
      </c>
      <c r="BJ64" s="2"/>
      <c r="BK64" s="420" t="s">
        <v>93</v>
      </c>
      <c r="BL64" s="420"/>
      <c r="BM64" s="419" t="s">
        <v>94</v>
      </c>
      <c r="BN64" s="417"/>
      <c r="BO64" s="417"/>
      <c r="BP64" s="417"/>
      <c r="BQ64" s="418"/>
      <c r="BR64" s="415" t="s">
        <v>93</v>
      </c>
      <c r="BS64" s="416"/>
      <c r="BT64" s="419" t="s">
        <v>94</v>
      </c>
      <c r="BU64" s="417"/>
      <c r="BV64" s="417"/>
      <c r="BW64" s="417"/>
      <c r="BX64" s="418"/>
    </row>
    <row r="65" spans="39:76" ht="24.75" customHeight="1">
      <c r="AM65" s="32">
        <f t="shared" ref="AM65:AM70" si="12">IF(I12=0,IF(I11=0,I10,I11),I12)</f>
        <v>2</v>
      </c>
      <c r="AO65" s="255">
        <v>1</v>
      </c>
      <c r="AP65" s="87" t="str">
        <f t="shared" ref="AP65:AP85" si="13">CONCATENATE($AM65,"P")</f>
        <v>2P</v>
      </c>
      <c r="AQ65" s="424" t="str">
        <f t="shared" ref="AQ65:AQ70" si="14">IF($AM65=1,IF($D12="","",$D12),IF(AND($AM65=2,$AM64=1),$D12,IF(AND($AM65=3,$AM64=1),$D12,$AQ64)))</f>
        <v>AC Unit, 1.5 ton</v>
      </c>
      <c r="AR65" s="425"/>
      <c r="AS65" s="426"/>
      <c r="AT65" s="255">
        <v>2</v>
      </c>
      <c r="AU65" s="87" t="str">
        <f t="shared" ref="AU65:AU85" si="15">CONCATENATE($AZ65,"P")</f>
        <v>1P</v>
      </c>
      <c r="AV65" s="425" t="str">
        <f t="shared" ref="AV65:AV70" si="16">IF($AZ65=1,IF($S12="","",$S12),IF(AND($AZ65=2,$AZ64=1),$S12,IF(AND($AZ65=2,$AZ64=3),$S12,IF(AND($AZ65=3,$AZ64=1),$S12,IF(AND($AZ65=3,$AZ64=2),$S12,$AV64)))))</f>
        <v>Lights</v>
      </c>
      <c r="AW65" s="425"/>
      <c r="AX65" s="426"/>
      <c r="AZ65" s="32">
        <f t="shared" ref="AZ65:AZ70" si="17">IF(R12=0,IF(R11=0,R10,R11),R12)</f>
        <v>1</v>
      </c>
      <c r="BB65" s="75"/>
      <c r="BJ65" s="2"/>
      <c r="BK65" s="255">
        <v>1</v>
      </c>
      <c r="BL65" s="87" t="str">
        <f t="shared" ref="BL65:BL85" si="18">CONCATENATE($AM65,"P")</f>
        <v>2P</v>
      </c>
      <c r="BM65" s="424" t="str">
        <f t="shared" ref="BM65:BM70" si="19">IF($AM65=1,IF($D12="","",$D12),IF(AND($AM65=2,$AM64=1),$D12,IF(AND($AM65=3,$AM64=1),$D12,$BM64)))</f>
        <v>AC Unit, 1.5 ton</v>
      </c>
      <c r="BN65" s="425"/>
      <c r="BO65" s="425"/>
      <c r="BP65" s="425"/>
      <c r="BQ65" s="426"/>
      <c r="BR65" s="255">
        <v>2</v>
      </c>
      <c r="BS65" s="87" t="str">
        <f t="shared" ref="BS65:BS85" si="20">CONCATENATE($AZ65,"P")</f>
        <v>1P</v>
      </c>
      <c r="BT65" s="424" t="str">
        <f t="shared" ref="BT65:BT70" si="21">IF($AZ65=1,IF($S12="","",$S12),IF(AND($AZ65=2,$AZ64=1),$S12,IF(AND($AZ65=2,$AZ64=3),$S12,IF(AND($AZ65=3,$AZ64=1),$S12,IF(AND($AZ65=3,$AZ64=2),$S12,$BT64)))))</f>
        <v>Lights</v>
      </c>
      <c r="BU65" s="425"/>
      <c r="BV65" s="425"/>
      <c r="BW65" s="425"/>
      <c r="BX65" s="426"/>
    </row>
    <row r="66" spans="39:76" ht="24.75" customHeight="1">
      <c r="AM66" s="32">
        <f t="shared" si="12"/>
        <v>2</v>
      </c>
      <c r="AO66" s="255">
        <v>3</v>
      </c>
      <c r="AP66" s="87" t="str">
        <f t="shared" si="13"/>
        <v>2P</v>
      </c>
      <c r="AQ66" s="424" t="str">
        <f t="shared" si="14"/>
        <v>AC Unit, 1.5 ton</v>
      </c>
      <c r="AR66" s="425"/>
      <c r="AS66" s="426"/>
      <c r="AT66" s="255">
        <v>4</v>
      </c>
      <c r="AU66" s="87" t="str">
        <f t="shared" si="15"/>
        <v>1P</v>
      </c>
      <c r="AV66" s="425" t="str">
        <f t="shared" si="16"/>
        <v>Spare</v>
      </c>
      <c r="AW66" s="425"/>
      <c r="AX66" s="426"/>
      <c r="AZ66" s="32">
        <f t="shared" si="17"/>
        <v>1</v>
      </c>
      <c r="BB66" s="75"/>
      <c r="BJ66" s="2"/>
      <c r="BK66" s="255">
        <v>3</v>
      </c>
      <c r="BL66" s="87" t="str">
        <f t="shared" si="18"/>
        <v>2P</v>
      </c>
      <c r="BM66" s="424" t="str">
        <f t="shared" si="19"/>
        <v>AC Unit, 1.5 ton</v>
      </c>
      <c r="BN66" s="425"/>
      <c r="BO66" s="425"/>
      <c r="BP66" s="425"/>
      <c r="BQ66" s="426"/>
      <c r="BR66" s="255">
        <v>4</v>
      </c>
      <c r="BS66" s="87" t="str">
        <f t="shared" si="20"/>
        <v>1P</v>
      </c>
      <c r="BT66" s="424" t="str">
        <f t="shared" si="21"/>
        <v>Spare</v>
      </c>
      <c r="BU66" s="425"/>
      <c r="BV66" s="425"/>
      <c r="BW66" s="425"/>
      <c r="BX66" s="426"/>
    </row>
    <row r="67" spans="39:76" ht="24.75" customHeight="1">
      <c r="AM67" s="32">
        <f t="shared" si="12"/>
        <v>2</v>
      </c>
      <c r="AO67" s="255">
        <v>5</v>
      </c>
      <c r="AP67" s="87" t="str">
        <f t="shared" si="13"/>
        <v>2P</v>
      </c>
      <c r="AQ67" s="424" t="str">
        <f t="shared" si="14"/>
        <v>AC Unit, 1.5 ton</v>
      </c>
      <c r="AR67" s="425"/>
      <c r="AS67" s="426"/>
      <c r="AT67" s="255">
        <v>6</v>
      </c>
      <c r="AU67" s="87" t="str">
        <f t="shared" si="15"/>
        <v>2P</v>
      </c>
      <c r="AV67" s="425" t="str">
        <f t="shared" si="16"/>
        <v>Spider B - Coleman Cable 01980 (inside loads)                                (G12)</v>
      </c>
      <c r="AW67" s="425"/>
      <c r="AX67" s="426"/>
      <c r="AZ67" s="32">
        <f t="shared" si="17"/>
        <v>2</v>
      </c>
      <c r="BB67" s="75"/>
      <c r="BJ67" s="2"/>
      <c r="BK67" s="255">
        <v>5</v>
      </c>
      <c r="BL67" s="87" t="str">
        <f t="shared" si="18"/>
        <v>2P</v>
      </c>
      <c r="BM67" s="424" t="str">
        <f t="shared" si="19"/>
        <v>AC Unit, 1.5 ton</v>
      </c>
      <c r="BN67" s="425"/>
      <c r="BO67" s="425"/>
      <c r="BP67" s="425"/>
      <c r="BQ67" s="426"/>
      <c r="BR67" s="255">
        <v>6</v>
      </c>
      <c r="BS67" s="87" t="str">
        <f t="shared" si="20"/>
        <v>2P</v>
      </c>
      <c r="BT67" s="424" t="str">
        <f t="shared" si="21"/>
        <v>Spider B - Coleman Cable 01980 (inside loads)                                (G12)</v>
      </c>
      <c r="BU67" s="425"/>
      <c r="BV67" s="425"/>
      <c r="BW67" s="425"/>
      <c r="BX67" s="426"/>
    </row>
    <row r="68" spans="39:76" ht="24.75" customHeight="1">
      <c r="AM68" s="32">
        <f t="shared" si="12"/>
        <v>2</v>
      </c>
      <c r="AO68" s="255">
        <v>7</v>
      </c>
      <c r="AP68" s="87" t="str">
        <f t="shared" si="13"/>
        <v>2P</v>
      </c>
      <c r="AQ68" s="424" t="str">
        <f t="shared" si="14"/>
        <v>AC Unit, 1.5 ton</v>
      </c>
      <c r="AR68" s="425"/>
      <c r="AS68" s="426"/>
      <c r="AT68" s="255">
        <v>8</v>
      </c>
      <c r="AU68" s="87" t="str">
        <f t="shared" si="15"/>
        <v>2P</v>
      </c>
      <c r="AV68" s="425" t="str">
        <f t="shared" si="16"/>
        <v>Spider B - Coleman Cable 01980 (inside loads)                                (G12)</v>
      </c>
      <c r="AW68" s="425"/>
      <c r="AX68" s="426"/>
      <c r="AZ68" s="32">
        <f t="shared" si="17"/>
        <v>2</v>
      </c>
      <c r="BB68" s="75"/>
      <c r="BJ68" s="2"/>
      <c r="BK68" s="255">
        <v>7</v>
      </c>
      <c r="BL68" s="87" t="str">
        <f t="shared" si="18"/>
        <v>2P</v>
      </c>
      <c r="BM68" s="424" t="str">
        <f t="shared" si="19"/>
        <v>AC Unit, 1.5 ton</v>
      </c>
      <c r="BN68" s="425"/>
      <c r="BO68" s="425"/>
      <c r="BP68" s="425"/>
      <c r="BQ68" s="426"/>
      <c r="BR68" s="255">
        <v>8</v>
      </c>
      <c r="BS68" s="87" t="str">
        <f t="shared" si="20"/>
        <v>2P</v>
      </c>
      <c r="BT68" s="424" t="str">
        <f t="shared" si="21"/>
        <v>Spider B - Coleman Cable 01980 (inside loads)                                (G12)</v>
      </c>
      <c r="BU68" s="425"/>
      <c r="BV68" s="425"/>
      <c r="BW68" s="425"/>
      <c r="BX68" s="426"/>
    </row>
    <row r="69" spans="39:76" ht="24.75" customHeight="1">
      <c r="AM69" s="32">
        <f t="shared" si="12"/>
        <v>1</v>
      </c>
      <c r="AO69" s="255">
        <v>9</v>
      </c>
      <c r="AP69" s="87" t="str">
        <f t="shared" si="13"/>
        <v>1P</v>
      </c>
      <c r="AQ69" s="424" t="str">
        <f t="shared" si="14"/>
        <v>Space</v>
      </c>
      <c r="AR69" s="425"/>
      <c r="AS69" s="426"/>
      <c r="AT69" s="255">
        <v>10</v>
      </c>
      <c r="AU69" s="87" t="str">
        <f t="shared" si="15"/>
        <v>1P</v>
      </c>
      <c r="AV69" s="425" t="str">
        <f t="shared" si="16"/>
        <v>Space</v>
      </c>
      <c r="AW69" s="425"/>
      <c r="AX69" s="426"/>
      <c r="AZ69" s="32">
        <f t="shared" si="17"/>
        <v>1</v>
      </c>
      <c r="BB69" s="75"/>
      <c r="BJ69" s="2"/>
      <c r="BK69" s="255">
        <v>9</v>
      </c>
      <c r="BL69" s="87" t="str">
        <f t="shared" si="18"/>
        <v>1P</v>
      </c>
      <c r="BM69" s="424" t="str">
        <f t="shared" si="19"/>
        <v>Space</v>
      </c>
      <c r="BN69" s="425"/>
      <c r="BO69" s="425"/>
      <c r="BP69" s="425"/>
      <c r="BQ69" s="426"/>
      <c r="BR69" s="255">
        <v>10</v>
      </c>
      <c r="BS69" s="87" t="str">
        <f t="shared" si="20"/>
        <v>1P</v>
      </c>
      <c r="BT69" s="424" t="str">
        <f t="shared" si="21"/>
        <v>Space</v>
      </c>
      <c r="BU69" s="425"/>
      <c r="BV69" s="425"/>
      <c r="BW69" s="425"/>
      <c r="BX69" s="426"/>
    </row>
    <row r="70" spans="39:76" ht="24.75" customHeight="1">
      <c r="AM70" s="32">
        <f t="shared" si="12"/>
        <v>1</v>
      </c>
      <c r="AO70" s="255">
        <v>11</v>
      </c>
      <c r="AP70" s="87" t="str">
        <f t="shared" si="13"/>
        <v>1P</v>
      </c>
      <c r="AQ70" s="424" t="str">
        <f t="shared" si="14"/>
        <v>Space</v>
      </c>
      <c r="AR70" s="425"/>
      <c r="AS70" s="426"/>
      <c r="AT70" s="255">
        <v>12</v>
      </c>
      <c r="AU70" s="87" t="str">
        <f t="shared" si="15"/>
        <v>1P</v>
      </c>
      <c r="AV70" s="425" t="str">
        <f t="shared" si="16"/>
        <v>Space</v>
      </c>
      <c r="AW70" s="425"/>
      <c r="AX70" s="426"/>
      <c r="AZ70" s="32">
        <f t="shared" si="17"/>
        <v>1</v>
      </c>
      <c r="BB70" s="75"/>
      <c r="BJ70" s="2"/>
      <c r="BK70" s="255">
        <v>11</v>
      </c>
      <c r="BL70" s="87" t="str">
        <f t="shared" si="18"/>
        <v>1P</v>
      </c>
      <c r="BM70" s="424" t="str">
        <f t="shared" si="19"/>
        <v>Space</v>
      </c>
      <c r="BN70" s="425"/>
      <c r="BO70" s="425"/>
      <c r="BP70" s="425"/>
      <c r="BQ70" s="426"/>
      <c r="BR70" s="255">
        <v>12</v>
      </c>
      <c r="BS70" s="87" t="str">
        <f t="shared" si="20"/>
        <v>1P</v>
      </c>
      <c r="BT70" s="424" t="str">
        <f t="shared" si="21"/>
        <v>Space</v>
      </c>
      <c r="BU70" s="425"/>
      <c r="BV70" s="425"/>
      <c r="BW70" s="425"/>
      <c r="BX70" s="426"/>
    </row>
    <row r="71" spans="39:76" ht="24.75" customHeight="1">
      <c r="AM71" s="32" t="e">
        <f>IF(#REF!=0,IF(I17=0,I16,I17),#REF!)</f>
        <v>#REF!</v>
      </c>
      <c r="AO71" s="255">
        <v>13</v>
      </c>
      <c r="AP71" s="87" t="e">
        <f t="shared" si="13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55">
        <v>14</v>
      </c>
      <c r="AU71" s="87" t="e">
        <f t="shared" si="15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IF(#REF!=0,IF(R17=0,R16,R17),#REF!)</f>
        <v>#REF!</v>
      </c>
      <c r="BB71" s="75"/>
      <c r="BJ71" s="2"/>
      <c r="BK71" s="255">
        <v>13</v>
      </c>
      <c r="BL71" s="87" t="e">
        <f t="shared" si="18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55">
        <v>14</v>
      </c>
      <c r="BS71" s="87" t="e">
        <f t="shared" si="20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IF(#REF!=0,IF(#REF!=0,I17,#REF!),#REF!)</f>
        <v>#REF!</v>
      </c>
      <c r="AO72" s="255">
        <v>15</v>
      </c>
      <c r="AP72" s="87" t="e">
        <f t="shared" si="13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55">
        <v>16</v>
      </c>
      <c r="AU72" s="87" t="e">
        <f t="shared" si="15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IF(#REF!=0,IF(#REF!=0,R17,#REF!),#REF!)</f>
        <v>#REF!</v>
      </c>
      <c r="BB72" s="75"/>
      <c r="BJ72" s="2"/>
      <c r="BK72" s="255">
        <v>15</v>
      </c>
      <c r="BL72" s="87" t="e">
        <f t="shared" si="18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55">
        <v>16</v>
      </c>
      <c r="BS72" s="87" t="e">
        <f t="shared" si="20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55">
        <v>17</v>
      </c>
      <c r="AP73" s="87" t="e">
        <f t="shared" si="13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55">
        <v>18</v>
      </c>
      <c r="AU73" s="87" t="e">
        <f t="shared" si="15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55">
        <v>17</v>
      </c>
      <c r="BL73" s="87" t="e">
        <f t="shared" si="18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55">
        <v>18</v>
      </c>
      <c r="BS73" s="87" t="e">
        <f t="shared" si="20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55">
        <v>19</v>
      </c>
      <c r="AP74" s="87" t="e">
        <f t="shared" si="13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55">
        <v>20</v>
      </c>
      <c r="AU74" s="87" t="e">
        <f t="shared" si="15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55">
        <v>19</v>
      </c>
      <c r="BL74" s="87" t="e">
        <f t="shared" si="18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55">
        <v>20</v>
      </c>
      <c r="BS74" s="87" t="e">
        <f t="shared" si="20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55">
        <v>21</v>
      </c>
      <c r="AP75" s="87" t="e">
        <f t="shared" si="13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55">
        <v>22</v>
      </c>
      <c r="AU75" s="87" t="e">
        <f t="shared" si="15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55">
        <v>21</v>
      </c>
      <c r="BL75" s="87" t="e">
        <f t="shared" si="18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55">
        <v>22</v>
      </c>
      <c r="BS75" s="87" t="e">
        <f t="shared" si="20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55">
        <v>23</v>
      </c>
      <c r="AP76" s="87" t="e">
        <f t="shared" si="13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55">
        <v>24</v>
      </c>
      <c r="AU76" s="87" t="e">
        <f t="shared" si="15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55">
        <v>23</v>
      </c>
      <c r="BL76" s="87" t="e">
        <f t="shared" si="18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55">
        <v>24</v>
      </c>
      <c r="BS76" s="87" t="e">
        <f t="shared" si="20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55">
        <v>25</v>
      </c>
      <c r="AP77" s="87" t="e">
        <f t="shared" si="13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55">
        <v>26</v>
      </c>
      <c r="AU77" s="87" t="e">
        <f t="shared" si="15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55">
        <v>25</v>
      </c>
      <c r="BL77" s="87" t="e">
        <f t="shared" si="18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55">
        <v>26</v>
      </c>
      <c r="BS77" s="87" t="e">
        <f t="shared" si="20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55">
        <v>27</v>
      </c>
      <c r="AP78" s="87" t="e">
        <f t="shared" si="13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55">
        <v>28</v>
      </c>
      <c r="AU78" s="87" t="e">
        <f t="shared" si="15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55">
        <v>27</v>
      </c>
      <c r="BL78" s="87" t="e">
        <f t="shared" si="18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55">
        <v>28</v>
      </c>
      <c r="BS78" s="87" t="e">
        <f t="shared" si="20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55">
        <v>29</v>
      </c>
      <c r="AP79" s="87" t="e">
        <f t="shared" si="13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55">
        <v>30</v>
      </c>
      <c r="AU79" s="87" t="e">
        <f t="shared" si="15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55">
        <v>29</v>
      </c>
      <c r="BL79" s="87" t="e">
        <f t="shared" si="18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55">
        <v>30</v>
      </c>
      <c r="BS79" s="87" t="e">
        <f t="shared" si="20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55">
        <v>31</v>
      </c>
      <c r="AP80" s="87" t="e">
        <f t="shared" si="13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55">
        <v>32</v>
      </c>
      <c r="AU80" s="87" t="e">
        <f t="shared" si="15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55">
        <v>31</v>
      </c>
      <c r="BL80" s="87" t="e">
        <f t="shared" si="18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55">
        <v>32</v>
      </c>
      <c r="BS80" s="87" t="e">
        <f t="shared" si="20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55">
        <v>33</v>
      </c>
      <c r="AP81" s="87" t="e">
        <f t="shared" si="13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55">
        <v>34</v>
      </c>
      <c r="AU81" s="87" t="e">
        <f t="shared" si="15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55">
        <v>33</v>
      </c>
      <c r="BL81" s="87" t="e">
        <f t="shared" si="18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55">
        <v>34</v>
      </c>
      <c r="BS81" s="87" t="e">
        <f t="shared" si="20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55">
        <v>35</v>
      </c>
      <c r="AP82" s="87" t="e">
        <f t="shared" si="13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55">
        <v>36</v>
      </c>
      <c r="AU82" s="87" t="e">
        <f t="shared" si="15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55">
        <v>35</v>
      </c>
      <c r="BL82" s="87" t="e">
        <f t="shared" si="18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55">
        <v>36</v>
      </c>
      <c r="BS82" s="87" t="e">
        <f t="shared" si="20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55">
        <v>37</v>
      </c>
      <c r="AP83" s="87" t="e">
        <f t="shared" si="13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55">
        <v>38</v>
      </c>
      <c r="AU83" s="87" t="e">
        <f t="shared" si="15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55">
        <v>37</v>
      </c>
      <c r="BL83" s="87" t="e">
        <f t="shared" si="18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55">
        <v>38</v>
      </c>
      <c r="BS83" s="87" t="e">
        <f t="shared" si="20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55">
        <v>39</v>
      </c>
      <c r="AP84" s="87" t="e">
        <f t="shared" si="13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55">
        <v>40</v>
      </c>
      <c r="AU84" s="87" t="e">
        <f t="shared" si="15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55">
        <v>39</v>
      </c>
      <c r="BL84" s="87" t="e">
        <f t="shared" si="18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55">
        <v>40</v>
      </c>
      <c r="BS84" s="87" t="e">
        <f t="shared" si="20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55">
        <v>41</v>
      </c>
      <c r="AP85" s="87" t="e">
        <f t="shared" si="13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55">
        <v>42</v>
      </c>
      <c r="AU85" s="87" t="e">
        <f t="shared" si="15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55">
        <v>41</v>
      </c>
      <c r="BL85" s="87" t="e">
        <f t="shared" si="18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55">
        <v>42</v>
      </c>
      <c r="BS85" s="87" t="e">
        <f t="shared" si="20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O86" s="427" t="s">
        <v>86</v>
      </c>
      <c r="AP86" s="427"/>
      <c r="AQ86" s="427"/>
      <c r="AR86" s="427"/>
      <c r="AS86" s="427"/>
      <c r="AT86" s="427"/>
      <c r="AU86" s="427"/>
      <c r="AV86" s="427"/>
      <c r="AW86" s="427"/>
      <c r="AX86" s="427"/>
      <c r="BJ86" s="2"/>
      <c r="BK86" s="427" t="s">
        <v>86</v>
      </c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</row>
    <row r="87" spans="39:76" ht="24.75" customHeight="1">
      <c r="BJ87" s="2"/>
    </row>
    <row r="88" spans="39:76" ht="24.75" customHeight="1">
      <c r="AO88" s="400" t="s">
        <v>86</v>
      </c>
      <c r="AP88" s="400"/>
      <c r="AQ88" s="400"/>
      <c r="AR88" s="400"/>
      <c r="AS88" s="400"/>
      <c r="AT88" s="400"/>
      <c r="AU88" s="400"/>
      <c r="AV88" s="400"/>
      <c r="AW88" s="400"/>
      <c r="AX88" s="400"/>
      <c r="BJ88" s="2"/>
      <c r="BK88" s="400" t="s">
        <v>86</v>
      </c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</row>
    <row r="89" spans="39:76" ht="24.75" customHeight="1">
      <c r="AO89" s="411" t="s">
        <v>87</v>
      </c>
      <c r="AP89" s="411"/>
      <c r="AQ89" s="411"/>
      <c r="AR89" s="412" t="str">
        <f>$E$1</f>
        <v>P7</v>
      </c>
      <c r="AS89" s="412"/>
      <c r="AT89" s="412"/>
      <c r="AU89" s="412"/>
      <c r="AV89" s="412"/>
      <c r="AW89" s="412"/>
      <c r="AX89" s="412"/>
      <c r="BJ89" s="2"/>
      <c r="BK89" s="411" t="s">
        <v>87</v>
      </c>
      <c r="BL89" s="411"/>
      <c r="BM89" s="411"/>
      <c r="BN89" s="412" t="str">
        <f>$E$1</f>
        <v>P7</v>
      </c>
      <c r="BO89" s="412"/>
      <c r="BP89" s="412"/>
      <c r="BQ89" s="412"/>
      <c r="BR89" s="412"/>
      <c r="BS89" s="412"/>
      <c r="BT89" s="412"/>
      <c r="BU89" s="412"/>
      <c r="BV89" s="412"/>
      <c r="BW89" s="412"/>
      <c r="BX89" s="412"/>
    </row>
    <row r="90" spans="39:76" ht="24.75" customHeight="1">
      <c r="AO90" s="413" t="s">
        <v>89</v>
      </c>
      <c r="AP90" s="413"/>
      <c r="AQ90" s="413"/>
      <c r="AR90" s="414" t="str">
        <f>$O$1</f>
        <v>Site MDB2 #7 (100A/80F disc.)</v>
      </c>
      <c r="AS90" s="414"/>
      <c r="AT90" s="414"/>
      <c r="AU90" s="414"/>
      <c r="AV90" s="414"/>
      <c r="AW90" s="414"/>
      <c r="AX90" s="414"/>
      <c r="BJ90" s="2"/>
      <c r="BK90" s="413" t="s">
        <v>89</v>
      </c>
      <c r="BL90" s="413"/>
      <c r="BM90" s="413"/>
      <c r="BN90" s="414" t="str">
        <f>$O$1</f>
        <v>Site MDB2 #7 (100A/80F disc.)</v>
      </c>
      <c r="BO90" s="414"/>
      <c r="BP90" s="414"/>
      <c r="BQ90" s="414"/>
      <c r="BR90" s="414"/>
      <c r="BS90" s="414"/>
      <c r="BT90" s="414"/>
      <c r="BU90" s="414"/>
      <c r="BV90" s="414"/>
      <c r="BW90" s="414"/>
      <c r="BX90" s="414"/>
    </row>
    <row r="91" spans="39:76" ht="24.75" customHeight="1">
      <c r="AO91" s="421" t="str">
        <f>CONCATENATE("VOLTAGE:  ",$F$4,"/",$F$5,"V ",$F$6,"-PHASE ",$F$7," WIRE")</f>
        <v>VOLTAGE:  120/240V 1-PHASE 3 WIRE</v>
      </c>
      <c r="AP91" s="422"/>
      <c r="AQ91" s="422"/>
      <c r="AR91" s="422"/>
      <c r="AS91" s="423"/>
      <c r="AT91" s="407" t="s">
        <v>91</v>
      </c>
      <c r="AU91" s="408"/>
      <c r="AV91" s="408"/>
      <c r="AW91" s="409">
        <f ca="1">TODAY()</f>
        <v>40707</v>
      </c>
      <c r="AX91" s="410"/>
      <c r="BJ91" s="2"/>
      <c r="BK91" s="421" t="str">
        <f>CONCATENATE("VOLTAGE:  ",$F$4,"/",$F$5,"V ",$F$6,"-PHASE ",$F$7," WIRE")</f>
        <v>VOLTAGE:  120/240V 1-PHASE 3 WIRE</v>
      </c>
      <c r="BL91" s="422"/>
      <c r="BM91" s="422"/>
      <c r="BN91" s="422"/>
      <c r="BO91" s="422"/>
      <c r="BP91" s="422"/>
      <c r="BQ91" s="423"/>
      <c r="BR91" s="407" t="s">
        <v>91</v>
      </c>
      <c r="BS91" s="408"/>
      <c r="BT91" s="408"/>
      <c r="BU91" s="409">
        <f ca="1">TODAY()</f>
        <v>40707</v>
      </c>
      <c r="BV91" s="409"/>
      <c r="BW91" s="409"/>
      <c r="BX91" s="410"/>
    </row>
    <row r="92" spans="39:76" ht="24.75" customHeight="1">
      <c r="AM92" s="32">
        <v>1</v>
      </c>
      <c r="AO92" s="415" t="s">
        <v>93</v>
      </c>
      <c r="AP92" s="416"/>
      <c r="AQ92" s="417" t="s">
        <v>94</v>
      </c>
      <c r="AR92" s="417"/>
      <c r="AS92" s="418"/>
      <c r="AT92" s="415" t="s">
        <v>93</v>
      </c>
      <c r="AU92" s="416"/>
      <c r="AV92" s="419" t="s">
        <v>94</v>
      </c>
      <c r="AW92" s="417"/>
      <c r="AX92" s="418"/>
      <c r="AZ92" s="32">
        <v>1</v>
      </c>
      <c r="BJ92" s="2"/>
      <c r="BK92" s="420" t="s">
        <v>93</v>
      </c>
      <c r="BL92" s="420"/>
      <c r="BM92" s="419" t="s">
        <v>94</v>
      </c>
      <c r="BN92" s="417"/>
      <c r="BO92" s="417"/>
      <c r="BP92" s="417"/>
      <c r="BQ92" s="418"/>
      <c r="BR92" s="415" t="s">
        <v>93</v>
      </c>
      <c r="BS92" s="416"/>
      <c r="BT92" s="419" t="s">
        <v>94</v>
      </c>
      <c r="BU92" s="417"/>
      <c r="BV92" s="417"/>
      <c r="BW92" s="417"/>
      <c r="BX92" s="418"/>
    </row>
    <row r="93" spans="39:76" ht="24.75" customHeight="1">
      <c r="AM93" s="32" t="str">
        <f>IF(I31=0,IF(I30=0,I24,I30),I31)</f>
        <v>=</v>
      </c>
      <c r="AO93" s="255">
        <v>43</v>
      </c>
      <c r="AP93" s="87" t="str">
        <f t="shared" ref="AP93:AP113" si="22">CONCATENATE(AM93,"P")</f>
        <v>=P</v>
      </c>
      <c r="AQ93" s="425" t="str">
        <f t="shared" ref="AQ93:AQ109" si="23">IF(AM93=1,IF($D31="","",$D31),IF(AND(AM93=2,AM92=1),$D31,IF(AND(AM93=3,AM92=1),$D31,$AQ92)))</f>
        <v>LOAD</v>
      </c>
      <c r="AR93" s="425"/>
      <c r="AS93" s="426"/>
      <c r="AT93" s="255">
        <v>44</v>
      </c>
      <c r="AU93" s="87" t="str">
        <f t="shared" ref="AU93:AU113" si="24">CONCATENATE(AZ93,"P")</f>
        <v>0P</v>
      </c>
      <c r="AV93" s="425" t="str">
        <f t="shared" ref="AV93:AV109" si="25">IF(AZ93=1,IF($S31="","",$S31),IF(AND(AZ93=2,AZ92=1),$S31,IF(AND(AZ93=2,AZ92=3),$S31,IF(AND(AZ93=3,AZ92=1),$S31,IF(AND(AZ93=3,AZ92=2),$S31,$AV92)))))</f>
        <v>LOAD</v>
      </c>
      <c r="AW93" s="425"/>
      <c r="AX93" s="426"/>
      <c r="AZ93" s="32">
        <f>IF(R31=0,IF(R30=0,R24,R30),R31)</f>
        <v>0</v>
      </c>
      <c r="BJ93" s="2"/>
      <c r="BK93" s="255">
        <v>43</v>
      </c>
      <c r="BL93" s="87" t="str">
        <f t="shared" ref="BL93:BL113" si="26">CONCATENATE($AM93,"P")</f>
        <v>=P</v>
      </c>
      <c r="BM93" s="424" t="str">
        <f t="shared" ref="BM93:BM109" si="27">IF($AM93=1,IF($D31="","",$D31),IF(AND($AM93=2,$AM92=1),$D31,IF(AND($AM93=3,$AM92=1),$D31,$BM92)))</f>
        <v>LOAD</v>
      </c>
      <c r="BN93" s="425"/>
      <c r="BO93" s="425"/>
      <c r="BP93" s="425"/>
      <c r="BQ93" s="426"/>
      <c r="BR93" s="255">
        <v>44</v>
      </c>
      <c r="BS93" s="87" t="str">
        <f t="shared" ref="BS93:BS113" si="28">CONCATENATE($AZ93,"P")</f>
        <v>0P</v>
      </c>
      <c r="BT93" s="424" t="str">
        <f t="shared" ref="BT93:BT109" si="29">IF($AZ93=1,IF($S31="","",$S31),IF(AND($AZ93=2,$AZ92=1),$S31,IF(AND($AZ93=2,$AZ92=3),$S31,IF(AND($AZ93=3,$AZ92=1),$S31,IF(AND($AZ93=3,$AZ92=2),$S31,$BT92)))))</f>
        <v>LOAD</v>
      </c>
      <c r="BU93" s="425"/>
      <c r="BV93" s="425"/>
      <c r="BW93" s="425"/>
      <c r="BX93" s="426"/>
    </row>
    <row r="94" spans="39:76" ht="24" customHeight="1">
      <c r="AM94" s="32" t="str">
        <f t="shared" ref="AM94:AM109" si="30">IF(I32=0,IF(I31=0,I30,I31),I32)</f>
        <v>=</v>
      </c>
      <c r="AO94" s="255">
        <v>45</v>
      </c>
      <c r="AP94" s="87" t="str">
        <f t="shared" si="22"/>
        <v>=P</v>
      </c>
      <c r="AQ94" s="425" t="str">
        <f t="shared" si="23"/>
        <v>LOAD</v>
      </c>
      <c r="AR94" s="425"/>
      <c r="AS94" s="426"/>
      <c r="AT94" s="255">
        <v>46</v>
      </c>
      <c r="AU94" s="87" t="str">
        <f t="shared" si="24"/>
        <v>0P</v>
      </c>
      <c r="AV94" s="425" t="str">
        <f>IF(AZ94=1,IF($T32="","",$T32),IF(AND(AZ94=2,AZ93=1),$T32,IF(AND(AZ94=2,AZ93=3),$T32,IF(AND(AZ94=3,AZ93=1),$T32,IF(AND(AZ94=3,AZ93=2),$T32,$AV93)))))</f>
        <v>LOAD</v>
      </c>
      <c r="AW94" s="425"/>
      <c r="AX94" s="426"/>
      <c r="AZ94" s="32">
        <f>IF(S32=0,IF(R31=0,R30,R31),S32)</f>
        <v>0</v>
      </c>
      <c r="BJ94" s="2"/>
      <c r="BK94" s="255">
        <v>43</v>
      </c>
      <c r="BL94" s="87" t="str">
        <f t="shared" si="26"/>
        <v>=P</v>
      </c>
      <c r="BM94" s="424" t="str">
        <f t="shared" si="27"/>
        <v>LOAD</v>
      </c>
      <c r="BN94" s="425"/>
      <c r="BO94" s="425"/>
      <c r="BP94" s="425"/>
      <c r="BQ94" s="426"/>
      <c r="BR94" s="255">
        <v>46</v>
      </c>
      <c r="BS94" s="87" t="str">
        <f t="shared" si="28"/>
        <v>0P</v>
      </c>
      <c r="BT94" s="424" t="str">
        <f>IF($AZ94=1,IF($T32="","",$T32),IF(AND($AZ94=2,$AZ93=1),$T32,IF(AND($AZ94=2,$AZ93=3),$T32,IF(AND($AZ94=3,$AZ93=1),$T32,IF(AND($AZ94=3,$AZ93=2),$T32,$BT93)))))</f>
        <v>LOAD</v>
      </c>
      <c r="BU94" s="425"/>
      <c r="BV94" s="425"/>
      <c r="BW94" s="425"/>
      <c r="BX94" s="426"/>
    </row>
    <row r="95" spans="39:76" ht="24" customHeight="1">
      <c r="AM95" s="32" t="str">
        <f t="shared" si="30"/>
        <v>=</v>
      </c>
      <c r="AO95" s="255">
        <v>47</v>
      </c>
      <c r="AP95" s="87" t="str">
        <f t="shared" si="22"/>
        <v>=P</v>
      </c>
      <c r="AQ95" s="425" t="str">
        <f t="shared" si="23"/>
        <v>LOAD</v>
      </c>
      <c r="AR95" s="425"/>
      <c r="AS95" s="426"/>
      <c r="AT95" s="255">
        <v>48</v>
      </c>
      <c r="AU95" s="87" t="str">
        <f t="shared" si="24"/>
        <v>0P</v>
      </c>
      <c r="AV95" s="425" t="str">
        <f>IF(AZ95=1,IF($T33="","",$T33),IF(AND(AZ95=2,AZ94=1),$T33,IF(AND(AZ95=2,AZ94=3),$T33,IF(AND(AZ95=3,AZ94=1),$T33,IF(AND(AZ95=3,AZ94=2),$T33,$AV94)))))</f>
        <v>LOAD</v>
      </c>
      <c r="AW95" s="425"/>
      <c r="AX95" s="426"/>
      <c r="AZ95" s="32">
        <f>IF(S33=0,IF(S32=0,R31,S32),S33)</f>
        <v>0</v>
      </c>
      <c r="BJ95" s="2"/>
      <c r="BK95" s="255">
        <v>43</v>
      </c>
      <c r="BL95" s="87" t="str">
        <f t="shared" si="26"/>
        <v>=P</v>
      </c>
      <c r="BM95" s="424" t="str">
        <f t="shared" si="27"/>
        <v>LOAD</v>
      </c>
      <c r="BN95" s="425"/>
      <c r="BO95" s="425"/>
      <c r="BP95" s="425"/>
      <c r="BQ95" s="426"/>
      <c r="BR95" s="255">
        <v>48</v>
      </c>
      <c r="BS95" s="87" t="str">
        <f t="shared" si="28"/>
        <v>0P</v>
      </c>
      <c r="BT95" s="424" t="str">
        <f>IF($AZ95=1,IF($T33="","",$T33),IF(AND($AZ95=2,$AZ94=1),$T33,IF(AND($AZ95=2,$AZ94=3),$T33,IF(AND($AZ95=3,$AZ94=1),$T33,IF(AND($AZ95=3,$AZ94=2),$T33,$BT94)))))</f>
        <v>LOAD</v>
      </c>
      <c r="BU95" s="425"/>
      <c r="BV95" s="425"/>
      <c r="BW95" s="425"/>
      <c r="BX95" s="426"/>
    </row>
    <row r="96" spans="39:76" ht="24" customHeight="1">
      <c r="AM96" s="32" t="str">
        <f t="shared" si="30"/>
        <v>=</v>
      </c>
      <c r="AO96" s="255">
        <v>49</v>
      </c>
      <c r="AP96" s="87" t="str">
        <f t="shared" si="22"/>
        <v>=P</v>
      </c>
      <c r="AQ96" s="425" t="str">
        <f t="shared" si="23"/>
        <v>LOAD</v>
      </c>
      <c r="AR96" s="425"/>
      <c r="AS96" s="426"/>
      <c r="AT96" s="255">
        <v>50</v>
      </c>
      <c r="AU96" s="87" t="str">
        <f t="shared" si="24"/>
        <v>0P</v>
      </c>
      <c r="AV96" s="425" t="str">
        <f t="shared" si="25"/>
        <v>LOAD</v>
      </c>
      <c r="AW96" s="425"/>
      <c r="AX96" s="426"/>
      <c r="AZ96" s="32">
        <f>IF(R34=0,IF(S33=0,S32,S33),R34)</f>
        <v>0</v>
      </c>
      <c r="BJ96" s="2"/>
      <c r="BK96" s="255">
        <v>43</v>
      </c>
      <c r="BL96" s="87" t="str">
        <f t="shared" si="26"/>
        <v>=P</v>
      </c>
      <c r="BM96" s="424" t="str">
        <f t="shared" si="27"/>
        <v>LOAD</v>
      </c>
      <c r="BN96" s="425"/>
      <c r="BO96" s="425"/>
      <c r="BP96" s="425"/>
      <c r="BQ96" s="426"/>
      <c r="BR96" s="255">
        <v>50</v>
      </c>
      <c r="BS96" s="87" t="str">
        <f t="shared" si="28"/>
        <v>0P</v>
      </c>
      <c r="BT96" s="424" t="str">
        <f t="shared" si="29"/>
        <v>LOAD</v>
      </c>
      <c r="BU96" s="425"/>
      <c r="BV96" s="425"/>
      <c r="BW96" s="425"/>
      <c r="BX96" s="426"/>
    </row>
    <row r="97" spans="39:76" ht="24" customHeight="1">
      <c r="AM97" s="32" t="str">
        <f t="shared" si="30"/>
        <v>=</v>
      </c>
      <c r="AO97" s="255">
        <v>51</v>
      </c>
      <c r="AP97" s="87" t="str">
        <f t="shared" si="22"/>
        <v>=P</v>
      </c>
      <c r="AQ97" s="425" t="str">
        <f t="shared" si="23"/>
        <v>LOAD</v>
      </c>
      <c r="AR97" s="425"/>
      <c r="AS97" s="426"/>
      <c r="AT97" s="255">
        <v>52</v>
      </c>
      <c r="AU97" s="87" t="str">
        <f t="shared" si="24"/>
        <v>0P</v>
      </c>
      <c r="AV97" s="425" t="str">
        <f t="shared" si="25"/>
        <v>LOAD</v>
      </c>
      <c r="AW97" s="425"/>
      <c r="AX97" s="426"/>
      <c r="AZ97" s="32">
        <f>IF(R35=0,IF(R34=0,S33,R34),R35)</f>
        <v>0</v>
      </c>
      <c r="BJ97" s="2"/>
      <c r="BK97" s="255">
        <v>43</v>
      </c>
      <c r="BL97" s="87" t="str">
        <f t="shared" si="26"/>
        <v>=P</v>
      </c>
      <c r="BM97" s="424" t="str">
        <f t="shared" si="27"/>
        <v>LOAD</v>
      </c>
      <c r="BN97" s="425"/>
      <c r="BO97" s="425"/>
      <c r="BP97" s="425"/>
      <c r="BQ97" s="426"/>
      <c r="BR97" s="255">
        <v>52</v>
      </c>
      <c r="BS97" s="87" t="str">
        <f t="shared" si="28"/>
        <v>0P</v>
      </c>
      <c r="BT97" s="424" t="str">
        <f t="shared" si="29"/>
        <v>LOAD</v>
      </c>
      <c r="BU97" s="425"/>
      <c r="BV97" s="425"/>
      <c r="BW97" s="425"/>
      <c r="BX97" s="426"/>
    </row>
    <row r="98" spans="39:76" ht="24" customHeight="1">
      <c r="AM98" s="32" t="str">
        <f t="shared" si="30"/>
        <v>=</v>
      </c>
      <c r="AO98" s="255">
        <v>53</v>
      </c>
      <c r="AP98" s="87" t="str">
        <f t="shared" si="22"/>
        <v>=P</v>
      </c>
      <c r="AQ98" s="425" t="str">
        <f t="shared" si="23"/>
        <v>LOAD</v>
      </c>
      <c r="AR98" s="425"/>
      <c r="AS98" s="426"/>
      <c r="AT98" s="255">
        <v>54</v>
      </c>
      <c r="AU98" s="87" t="e">
        <f t="shared" si="24"/>
        <v>#REF!</v>
      </c>
      <c r="AV98" s="425" t="e">
        <f>IF(AZ98=1,IF(#REF!="","",#REF!),IF(AND(AZ98=2,AZ97=1),#REF!,IF(AND(AZ98=2,AZ97=3),#REF!,IF(AND(AZ98=3,AZ97=1),#REF!,IF(AND(AZ98=3,AZ97=2),#REF!,$AV97)))))</f>
        <v>#REF!</v>
      </c>
      <c r="AW98" s="425"/>
      <c r="AX98" s="426"/>
      <c r="AZ98" s="32" t="e">
        <f>IF(#REF!=0,IF(R35=0,R34,R35),#REF!)</f>
        <v>#REF!</v>
      </c>
      <c r="BJ98" s="2"/>
      <c r="BK98" s="255">
        <v>43</v>
      </c>
      <c r="BL98" s="87" t="str">
        <f t="shared" si="26"/>
        <v>=P</v>
      </c>
      <c r="BM98" s="424" t="str">
        <f t="shared" si="27"/>
        <v>LOAD</v>
      </c>
      <c r="BN98" s="425"/>
      <c r="BO98" s="425"/>
      <c r="BP98" s="425"/>
      <c r="BQ98" s="426"/>
      <c r="BR98" s="255">
        <v>54</v>
      </c>
      <c r="BS98" s="87" t="e">
        <f t="shared" si="28"/>
        <v>#REF!</v>
      </c>
      <c r="BT98" s="424" t="e">
        <f>IF($AZ98=1,IF(#REF!="","",#REF!),IF(AND($AZ98=2,$AZ97=1),#REF!,IF(AND($AZ98=2,$AZ97=3),#REF!,IF(AND($AZ98=3,$AZ97=1),#REF!,IF(AND($AZ98=3,$AZ97=2),#REF!,$BT97)))))</f>
        <v>#REF!</v>
      </c>
      <c r="BU98" s="425"/>
      <c r="BV98" s="425"/>
      <c r="BW98" s="425"/>
      <c r="BX98" s="426"/>
    </row>
    <row r="99" spans="39:76" ht="24" customHeight="1">
      <c r="AM99" s="32" t="str">
        <f t="shared" si="30"/>
        <v>=</v>
      </c>
      <c r="AO99" s="255">
        <v>55</v>
      </c>
      <c r="AP99" s="87" t="str">
        <f t="shared" si="22"/>
        <v>=P</v>
      </c>
      <c r="AQ99" s="425" t="str">
        <f t="shared" si="23"/>
        <v>LOAD</v>
      </c>
      <c r="AR99" s="425"/>
      <c r="AS99" s="426"/>
      <c r="AT99" s="255">
        <v>56</v>
      </c>
      <c r="AU99" s="87" t="e">
        <f t="shared" si="24"/>
        <v>#REF!</v>
      </c>
      <c r="AV99" s="425" t="e">
        <f>IF(AZ99=1,IF(#REF!="","",#REF!),IF(AND(AZ99=2,AZ98=1),#REF!,IF(AND(AZ99=2,AZ98=3),#REF!,IF(AND(AZ99=3,AZ98=1),#REF!,IF(AND(AZ99=3,AZ98=2),#REF!,$AV98)))))</f>
        <v>#REF!</v>
      </c>
      <c r="AW99" s="425"/>
      <c r="AX99" s="426"/>
      <c r="AZ99" s="32" t="e">
        <f>IF(#REF!=0,IF(#REF!=0,R35,#REF!),#REF!)</f>
        <v>#REF!</v>
      </c>
      <c r="BJ99" s="2"/>
      <c r="BK99" s="255">
        <v>43</v>
      </c>
      <c r="BL99" s="87" t="str">
        <f t="shared" si="26"/>
        <v>=P</v>
      </c>
      <c r="BM99" s="424" t="str">
        <f t="shared" si="27"/>
        <v>LOAD</v>
      </c>
      <c r="BN99" s="425"/>
      <c r="BO99" s="425"/>
      <c r="BP99" s="425"/>
      <c r="BQ99" s="426"/>
      <c r="BR99" s="255">
        <v>56</v>
      </c>
      <c r="BS99" s="87" t="e">
        <f t="shared" si="28"/>
        <v>#REF!</v>
      </c>
      <c r="BT99" s="424" t="e">
        <f>IF($AZ99=1,IF(#REF!="","",#REF!),IF(AND($AZ99=2,$AZ98=1),#REF!,IF(AND($AZ99=2,$AZ98=3),#REF!,IF(AND($AZ99=3,$AZ98=1),#REF!,IF(AND($AZ99=3,$AZ98=2),#REF!,$BT98)))))</f>
        <v>#REF!</v>
      </c>
      <c r="BU99" s="425"/>
      <c r="BV99" s="425"/>
      <c r="BW99" s="425"/>
      <c r="BX99" s="426"/>
    </row>
    <row r="100" spans="39:76" ht="24" customHeight="1">
      <c r="AM100" s="32" t="str">
        <f t="shared" si="30"/>
        <v>=</v>
      </c>
      <c r="AO100" s="255">
        <v>57</v>
      </c>
      <c r="AP100" s="87" t="str">
        <f t="shared" si="22"/>
        <v>=P</v>
      </c>
      <c r="AQ100" s="425" t="str">
        <f t="shared" si="23"/>
        <v>LOAD</v>
      </c>
      <c r="AR100" s="425"/>
      <c r="AS100" s="426"/>
      <c r="AT100" s="255">
        <v>58</v>
      </c>
      <c r="AU100" s="87" t="e">
        <f t="shared" si="24"/>
        <v>#REF!</v>
      </c>
      <c r="AV100" s="425" t="e">
        <f t="shared" si="25"/>
        <v>#REF!</v>
      </c>
      <c r="AW100" s="425"/>
      <c r="AX100" s="426"/>
      <c r="AZ100" s="32" t="e">
        <f>IF(R38=0,IF(#REF!=0,#REF!,#REF!),R38)</f>
        <v>#REF!</v>
      </c>
      <c r="BJ100" s="2"/>
      <c r="BK100" s="255">
        <v>43</v>
      </c>
      <c r="BL100" s="87" t="str">
        <f t="shared" si="26"/>
        <v>=P</v>
      </c>
      <c r="BM100" s="424" t="str">
        <f t="shared" si="27"/>
        <v>LOAD</v>
      </c>
      <c r="BN100" s="425"/>
      <c r="BO100" s="425"/>
      <c r="BP100" s="425"/>
      <c r="BQ100" s="426"/>
      <c r="BR100" s="255">
        <v>58</v>
      </c>
      <c r="BS100" s="87" t="e">
        <f t="shared" si="28"/>
        <v>#REF!</v>
      </c>
      <c r="BT100" s="424" t="e">
        <f t="shared" si="29"/>
        <v>#REF!</v>
      </c>
      <c r="BU100" s="425"/>
      <c r="BV100" s="425"/>
      <c r="BW100" s="425"/>
      <c r="BX100" s="426"/>
    </row>
    <row r="101" spans="39:76" ht="24" customHeight="1">
      <c r="AM101" s="32" t="str">
        <f t="shared" si="30"/>
        <v>=</v>
      </c>
      <c r="AO101" s="255">
        <v>59</v>
      </c>
      <c r="AP101" s="87" t="str">
        <f t="shared" si="22"/>
        <v>=P</v>
      </c>
      <c r="AQ101" s="425" t="str">
        <f t="shared" si="23"/>
        <v>LOAD</v>
      </c>
      <c r="AR101" s="425"/>
      <c r="AS101" s="426"/>
      <c r="AT101" s="255">
        <v>60</v>
      </c>
      <c r="AU101" s="87" t="e">
        <f t="shared" si="24"/>
        <v>#REF!</v>
      </c>
      <c r="AV101" s="425" t="e">
        <f t="shared" si="25"/>
        <v>#REF!</v>
      </c>
      <c r="AW101" s="425"/>
      <c r="AX101" s="426"/>
      <c r="AZ101" s="32" t="e">
        <f>IF(R39=0,IF(R38=0,#REF!,R38),R39)</f>
        <v>#REF!</v>
      </c>
      <c r="BJ101" s="2"/>
      <c r="BK101" s="255">
        <v>43</v>
      </c>
      <c r="BL101" s="87" t="str">
        <f t="shared" si="26"/>
        <v>=P</v>
      </c>
      <c r="BM101" s="424" t="str">
        <f t="shared" si="27"/>
        <v>LOAD</v>
      </c>
      <c r="BN101" s="425"/>
      <c r="BO101" s="425"/>
      <c r="BP101" s="425"/>
      <c r="BQ101" s="426"/>
      <c r="BR101" s="255">
        <v>60</v>
      </c>
      <c r="BS101" s="87" t="e">
        <f t="shared" si="28"/>
        <v>#REF!</v>
      </c>
      <c r="BT101" s="424" t="e">
        <f t="shared" si="29"/>
        <v>#REF!</v>
      </c>
      <c r="BU101" s="425"/>
      <c r="BV101" s="425"/>
      <c r="BW101" s="425"/>
      <c r="BX101" s="426"/>
    </row>
    <row r="102" spans="39:76" ht="24" customHeight="1">
      <c r="AM102" s="32" t="str">
        <f t="shared" si="30"/>
        <v>=</v>
      </c>
      <c r="AO102" s="255">
        <v>61</v>
      </c>
      <c r="AP102" s="87" t="str">
        <f t="shared" si="22"/>
        <v>=P</v>
      </c>
      <c r="AQ102" s="425" t="str">
        <f t="shared" si="23"/>
        <v>LOAD</v>
      </c>
      <c r="AR102" s="425"/>
      <c r="AS102" s="426"/>
      <c r="AT102" s="255">
        <v>62</v>
      </c>
      <c r="AU102" s="87" t="str">
        <f t="shared" si="24"/>
        <v>0P</v>
      </c>
      <c r="AV102" s="425" t="e">
        <f t="shared" si="25"/>
        <v>#REF!</v>
      </c>
      <c r="AW102" s="425"/>
      <c r="AX102" s="426"/>
      <c r="AZ102" s="32">
        <f t="shared" ref="AZ94:AZ109" si="31">IF(R40=0,IF(R39=0,R38,R39),R40)</f>
        <v>0</v>
      </c>
      <c r="BJ102" s="2"/>
      <c r="BK102" s="255">
        <v>43</v>
      </c>
      <c r="BL102" s="87" t="str">
        <f t="shared" si="26"/>
        <v>=P</v>
      </c>
      <c r="BM102" s="424" t="str">
        <f t="shared" si="27"/>
        <v>LOAD</v>
      </c>
      <c r="BN102" s="425"/>
      <c r="BO102" s="425"/>
      <c r="BP102" s="425"/>
      <c r="BQ102" s="426"/>
      <c r="BR102" s="255">
        <v>62</v>
      </c>
      <c r="BS102" s="87" t="str">
        <f t="shared" si="28"/>
        <v>0P</v>
      </c>
      <c r="BT102" s="424" t="e">
        <f t="shared" si="29"/>
        <v>#REF!</v>
      </c>
      <c r="BU102" s="425"/>
      <c r="BV102" s="425"/>
      <c r="BW102" s="425"/>
      <c r="BX102" s="426"/>
    </row>
    <row r="103" spans="39:76" ht="24" customHeight="1">
      <c r="AM103" s="32" t="str">
        <f t="shared" si="30"/>
        <v>=</v>
      </c>
      <c r="AO103" s="255">
        <v>63</v>
      </c>
      <c r="AP103" s="87" t="str">
        <f t="shared" si="22"/>
        <v>=P</v>
      </c>
      <c r="AQ103" s="425" t="str">
        <f t="shared" si="23"/>
        <v>LOAD</v>
      </c>
      <c r="AR103" s="425"/>
      <c r="AS103" s="426"/>
      <c r="AT103" s="255">
        <v>64</v>
      </c>
      <c r="AU103" s="87" t="str">
        <f t="shared" si="24"/>
        <v>0P</v>
      </c>
      <c r="AV103" s="425" t="e">
        <f t="shared" si="25"/>
        <v>#REF!</v>
      </c>
      <c r="AW103" s="425"/>
      <c r="AX103" s="426"/>
      <c r="AZ103" s="32">
        <f t="shared" si="31"/>
        <v>0</v>
      </c>
      <c r="BJ103" s="2"/>
      <c r="BK103" s="255">
        <v>43</v>
      </c>
      <c r="BL103" s="87" t="str">
        <f t="shared" si="26"/>
        <v>=P</v>
      </c>
      <c r="BM103" s="424" t="str">
        <f t="shared" si="27"/>
        <v>LOAD</v>
      </c>
      <c r="BN103" s="425"/>
      <c r="BO103" s="425"/>
      <c r="BP103" s="425"/>
      <c r="BQ103" s="426"/>
      <c r="BR103" s="255">
        <v>64</v>
      </c>
      <c r="BS103" s="87" t="str">
        <f t="shared" si="28"/>
        <v>0P</v>
      </c>
      <c r="BT103" s="424" t="e">
        <f t="shared" si="29"/>
        <v>#REF!</v>
      </c>
      <c r="BU103" s="425"/>
      <c r="BV103" s="425"/>
      <c r="BW103" s="425"/>
      <c r="BX103" s="426"/>
    </row>
    <row r="104" spans="39:76" ht="24" customHeight="1">
      <c r="AM104" s="32" t="str">
        <f t="shared" si="30"/>
        <v>=</v>
      </c>
      <c r="AO104" s="255">
        <v>65</v>
      </c>
      <c r="AP104" s="87" t="str">
        <f t="shared" si="22"/>
        <v>=P</v>
      </c>
      <c r="AQ104" s="425" t="str">
        <f t="shared" si="23"/>
        <v>LOAD</v>
      </c>
      <c r="AR104" s="425"/>
      <c r="AS104" s="426"/>
      <c r="AT104" s="255">
        <v>66</v>
      </c>
      <c r="AU104" s="87" t="str">
        <f t="shared" si="24"/>
        <v>0P</v>
      </c>
      <c r="AV104" s="425" t="e">
        <f t="shared" si="25"/>
        <v>#REF!</v>
      </c>
      <c r="AW104" s="425"/>
      <c r="AX104" s="426"/>
      <c r="AZ104" s="32">
        <f t="shared" si="31"/>
        <v>0</v>
      </c>
      <c r="BJ104" s="2"/>
      <c r="BK104" s="255">
        <v>43</v>
      </c>
      <c r="BL104" s="87" t="str">
        <f t="shared" si="26"/>
        <v>=P</v>
      </c>
      <c r="BM104" s="424" t="str">
        <f t="shared" si="27"/>
        <v>LOAD</v>
      </c>
      <c r="BN104" s="425"/>
      <c r="BO104" s="425"/>
      <c r="BP104" s="425"/>
      <c r="BQ104" s="426"/>
      <c r="BR104" s="255">
        <v>66</v>
      </c>
      <c r="BS104" s="87" t="str">
        <f t="shared" si="28"/>
        <v>0P</v>
      </c>
      <c r="BT104" s="424" t="e">
        <f t="shared" si="29"/>
        <v>#REF!</v>
      </c>
      <c r="BU104" s="425"/>
      <c r="BV104" s="425"/>
      <c r="BW104" s="425"/>
      <c r="BX104" s="426"/>
    </row>
    <row r="105" spans="39:76" ht="24" customHeight="1">
      <c r="AM105" s="32" t="str">
        <f t="shared" si="30"/>
        <v>=</v>
      </c>
      <c r="AO105" s="255">
        <v>67</v>
      </c>
      <c r="AP105" s="87" t="str">
        <f t="shared" si="22"/>
        <v>=P</v>
      </c>
      <c r="AQ105" s="425" t="str">
        <f t="shared" si="23"/>
        <v>LOAD</v>
      </c>
      <c r="AR105" s="425"/>
      <c r="AS105" s="426"/>
      <c r="AT105" s="255">
        <v>68</v>
      </c>
      <c r="AU105" s="87" t="str">
        <f t="shared" si="24"/>
        <v>0P</v>
      </c>
      <c r="AV105" s="425" t="e">
        <f t="shared" si="25"/>
        <v>#REF!</v>
      </c>
      <c r="AW105" s="425"/>
      <c r="AX105" s="426"/>
      <c r="AZ105" s="32">
        <f t="shared" si="31"/>
        <v>0</v>
      </c>
      <c r="BJ105" s="2"/>
      <c r="BK105" s="255">
        <v>43</v>
      </c>
      <c r="BL105" s="87" t="str">
        <f t="shared" si="26"/>
        <v>=P</v>
      </c>
      <c r="BM105" s="424" t="str">
        <f t="shared" si="27"/>
        <v>LOAD</v>
      </c>
      <c r="BN105" s="425"/>
      <c r="BO105" s="425"/>
      <c r="BP105" s="425"/>
      <c r="BQ105" s="426"/>
      <c r="BR105" s="255">
        <v>68</v>
      </c>
      <c r="BS105" s="87" t="str">
        <f t="shared" si="28"/>
        <v>0P</v>
      </c>
      <c r="BT105" s="424" t="e">
        <f t="shared" si="29"/>
        <v>#REF!</v>
      </c>
      <c r="BU105" s="425"/>
      <c r="BV105" s="425"/>
      <c r="BW105" s="425"/>
      <c r="BX105" s="426"/>
    </row>
    <row r="106" spans="39:76" ht="24" customHeight="1">
      <c r="AM106" s="32" t="str">
        <f t="shared" si="30"/>
        <v>=</v>
      </c>
      <c r="AO106" s="255">
        <v>69</v>
      </c>
      <c r="AP106" s="87" t="str">
        <f t="shared" si="22"/>
        <v>=P</v>
      </c>
      <c r="AQ106" s="425" t="str">
        <f t="shared" si="23"/>
        <v>LOAD</v>
      </c>
      <c r="AR106" s="425"/>
      <c r="AS106" s="426"/>
      <c r="AT106" s="255">
        <v>70</v>
      </c>
      <c r="AU106" s="87" t="str">
        <f t="shared" si="24"/>
        <v>0P</v>
      </c>
      <c r="AV106" s="425" t="e">
        <f t="shared" si="25"/>
        <v>#REF!</v>
      </c>
      <c r="AW106" s="425"/>
      <c r="AX106" s="426"/>
      <c r="AZ106" s="32">
        <f t="shared" si="31"/>
        <v>0</v>
      </c>
      <c r="BJ106" s="2"/>
      <c r="BK106" s="255">
        <v>43</v>
      </c>
      <c r="BL106" s="87" t="str">
        <f t="shared" si="26"/>
        <v>=P</v>
      </c>
      <c r="BM106" s="424" t="str">
        <f t="shared" si="27"/>
        <v>LOAD</v>
      </c>
      <c r="BN106" s="425"/>
      <c r="BO106" s="425"/>
      <c r="BP106" s="425"/>
      <c r="BQ106" s="426"/>
      <c r="BR106" s="255">
        <v>70</v>
      </c>
      <c r="BS106" s="87" t="str">
        <f t="shared" si="28"/>
        <v>0P</v>
      </c>
      <c r="BT106" s="424" t="e">
        <f t="shared" si="29"/>
        <v>#REF!</v>
      </c>
      <c r="BU106" s="425"/>
      <c r="BV106" s="425"/>
      <c r="BW106" s="425"/>
      <c r="BX106" s="426"/>
    </row>
    <row r="107" spans="39:76" ht="24" customHeight="1">
      <c r="AM107" s="32" t="str">
        <f t="shared" si="30"/>
        <v>=</v>
      </c>
      <c r="AO107" s="255">
        <v>71</v>
      </c>
      <c r="AP107" s="87" t="str">
        <f t="shared" si="22"/>
        <v>=P</v>
      </c>
      <c r="AQ107" s="425" t="str">
        <f t="shared" si="23"/>
        <v>LOAD</v>
      </c>
      <c r="AR107" s="425"/>
      <c r="AS107" s="426"/>
      <c r="AT107" s="255">
        <v>72</v>
      </c>
      <c r="AU107" s="87" t="str">
        <f t="shared" si="24"/>
        <v>0P</v>
      </c>
      <c r="AV107" s="425" t="e">
        <f t="shared" si="25"/>
        <v>#REF!</v>
      </c>
      <c r="AW107" s="425"/>
      <c r="AX107" s="426"/>
      <c r="AZ107" s="32">
        <f t="shared" si="31"/>
        <v>0</v>
      </c>
      <c r="BJ107" s="2"/>
      <c r="BK107" s="255">
        <v>43</v>
      </c>
      <c r="BL107" s="87" t="str">
        <f t="shared" si="26"/>
        <v>=P</v>
      </c>
      <c r="BM107" s="424" t="str">
        <f t="shared" si="27"/>
        <v>LOAD</v>
      </c>
      <c r="BN107" s="425"/>
      <c r="BO107" s="425"/>
      <c r="BP107" s="425"/>
      <c r="BQ107" s="426"/>
      <c r="BR107" s="255">
        <v>72</v>
      </c>
      <c r="BS107" s="87" t="str">
        <f t="shared" si="28"/>
        <v>0P</v>
      </c>
      <c r="BT107" s="424" t="e">
        <f t="shared" si="29"/>
        <v>#REF!</v>
      </c>
      <c r="BU107" s="425"/>
      <c r="BV107" s="425"/>
      <c r="BW107" s="425"/>
      <c r="BX107" s="426"/>
    </row>
    <row r="108" spans="39:76" ht="24" customHeight="1">
      <c r="AM108" s="32" t="str">
        <f t="shared" si="30"/>
        <v>=</v>
      </c>
      <c r="AO108" s="255">
        <v>73</v>
      </c>
      <c r="AP108" s="87" t="str">
        <f t="shared" si="22"/>
        <v>=P</v>
      </c>
      <c r="AQ108" s="425" t="str">
        <f t="shared" si="23"/>
        <v>LOAD</v>
      </c>
      <c r="AR108" s="425"/>
      <c r="AS108" s="426"/>
      <c r="AT108" s="255">
        <v>74</v>
      </c>
      <c r="AU108" s="87" t="str">
        <f t="shared" si="24"/>
        <v>0P</v>
      </c>
      <c r="AV108" s="425" t="e">
        <f t="shared" si="25"/>
        <v>#REF!</v>
      </c>
      <c r="AW108" s="425"/>
      <c r="AX108" s="426"/>
      <c r="AZ108" s="32">
        <f t="shared" si="31"/>
        <v>0</v>
      </c>
      <c r="BJ108" s="2"/>
      <c r="BK108" s="255">
        <v>43</v>
      </c>
      <c r="BL108" s="87" t="str">
        <f t="shared" si="26"/>
        <v>=P</v>
      </c>
      <c r="BM108" s="424" t="str">
        <f t="shared" si="27"/>
        <v>LOAD</v>
      </c>
      <c r="BN108" s="425"/>
      <c r="BO108" s="425"/>
      <c r="BP108" s="425"/>
      <c r="BQ108" s="426"/>
      <c r="BR108" s="255">
        <v>74</v>
      </c>
      <c r="BS108" s="87" t="str">
        <f t="shared" si="28"/>
        <v>0P</v>
      </c>
      <c r="BT108" s="424" t="e">
        <f t="shared" si="29"/>
        <v>#REF!</v>
      </c>
      <c r="BU108" s="425"/>
      <c r="BV108" s="425"/>
      <c r="BW108" s="425"/>
      <c r="BX108" s="426"/>
    </row>
    <row r="109" spans="39:76" ht="24" customHeight="1">
      <c r="AM109" s="32">
        <f t="shared" si="30"/>
        <v>0</v>
      </c>
      <c r="AO109" s="255">
        <v>75</v>
      </c>
      <c r="AP109" s="87" t="str">
        <f t="shared" si="22"/>
        <v>0P</v>
      </c>
      <c r="AQ109" s="425" t="str">
        <f t="shared" si="23"/>
        <v>LOAD</v>
      </c>
      <c r="AR109" s="425"/>
      <c r="AS109" s="426"/>
      <c r="AT109" s="255">
        <v>76</v>
      </c>
      <c r="AU109" s="87" t="str">
        <f t="shared" si="24"/>
        <v>0P</v>
      </c>
      <c r="AV109" s="425" t="e">
        <f t="shared" si="25"/>
        <v>#REF!</v>
      </c>
      <c r="AW109" s="425"/>
      <c r="AX109" s="426"/>
      <c r="AZ109" s="32">
        <f t="shared" si="31"/>
        <v>0</v>
      </c>
      <c r="BJ109" s="2"/>
      <c r="BK109" s="255">
        <v>43</v>
      </c>
      <c r="BL109" s="87" t="str">
        <f t="shared" si="26"/>
        <v>0P</v>
      </c>
      <c r="BM109" s="424" t="str">
        <f t="shared" si="27"/>
        <v>LOAD</v>
      </c>
      <c r="BN109" s="425"/>
      <c r="BO109" s="425"/>
      <c r="BP109" s="425"/>
      <c r="BQ109" s="426"/>
      <c r="BR109" s="255">
        <v>76</v>
      </c>
      <c r="BS109" s="87" t="str">
        <f t="shared" si="28"/>
        <v>0P</v>
      </c>
      <c r="BT109" s="424" t="e">
        <f t="shared" si="29"/>
        <v>#REF!</v>
      </c>
      <c r="BU109" s="425"/>
      <c r="BV109" s="425"/>
      <c r="BW109" s="425"/>
      <c r="BX109" s="426"/>
    </row>
    <row r="110" spans="39:76" ht="24" customHeight="1">
      <c r="AM110" s="32">
        <f>IF(I25=0,IF(I47=0,I46,I47),I25)</f>
        <v>0</v>
      </c>
      <c r="AO110" s="255">
        <v>77</v>
      </c>
      <c r="AP110" s="87" t="str">
        <f t="shared" si="22"/>
        <v>0P</v>
      </c>
      <c r="AQ110" s="425" t="str">
        <f>IF(AM110=1,IF($D25="","",$D25),IF(AND(AM110=2,AM109=1),$D25,IF(AND(AM110=3,AM109=1),$D25,$AQ109)))</f>
        <v>LOAD</v>
      </c>
      <c r="AR110" s="425"/>
      <c r="AS110" s="426"/>
      <c r="AT110" s="255">
        <v>78</v>
      </c>
      <c r="AU110" s="87" t="str">
        <f t="shared" si="24"/>
        <v>0P</v>
      </c>
      <c r="AV110" s="425" t="e">
        <f>IF(AZ110=1,IF($S25="","",$S25),IF(AND(AZ110=2,AZ109=1),$S25,IF(AND(AZ110=2,AZ109=3),$S25,IF(AND(AZ110=3,AZ109=1),$S25,IF(AND(AZ110=3,AZ109=2),$S25,$AV109)))))</f>
        <v>#REF!</v>
      </c>
      <c r="AW110" s="425"/>
      <c r="AX110" s="426"/>
      <c r="AZ110" s="32">
        <f>IF(R25=0,IF(R47=0,R46,R47),R25)</f>
        <v>0</v>
      </c>
      <c r="BJ110" s="2"/>
      <c r="BK110" s="255">
        <v>43</v>
      </c>
      <c r="BL110" s="87" t="str">
        <f t="shared" si="26"/>
        <v>0P</v>
      </c>
      <c r="BM110" s="424" t="str">
        <f>IF($AM110=1,IF($D25="","",$D25),IF(AND($AM110=2,$AM109=1),$D25,IF(AND($AM110=3,$AM109=1),$D25,$BM109)))</f>
        <v>LOAD</v>
      </c>
      <c r="BN110" s="425"/>
      <c r="BO110" s="425"/>
      <c r="BP110" s="425"/>
      <c r="BQ110" s="426"/>
      <c r="BR110" s="255">
        <v>78</v>
      </c>
      <c r="BS110" s="87" t="str">
        <f t="shared" si="28"/>
        <v>0P</v>
      </c>
      <c r="BT110" s="424" t="e">
        <f>IF($AZ110=1,IF($S25="","",$S25),IF(AND($AZ110=2,$AZ109=1),$S25,IF(AND($AZ110=2,$AZ109=3),$S25,IF(AND($AZ110=3,$AZ109=1),$S25,IF(AND($AZ110=3,$AZ109=2),$S25,$BT109)))))</f>
        <v>#REF!</v>
      </c>
      <c r="BU110" s="425"/>
      <c r="BV110" s="425"/>
      <c r="BW110" s="425"/>
      <c r="BX110" s="426"/>
    </row>
    <row r="111" spans="39:76" ht="24" customHeight="1">
      <c r="AM111" s="32">
        <f>IF(I26=0,IF(I25=0,I47,I25),I26)</f>
        <v>0</v>
      </c>
      <c r="AO111" s="255">
        <v>79</v>
      </c>
      <c r="AP111" s="87" t="str">
        <f t="shared" si="22"/>
        <v>0P</v>
      </c>
      <c r="AQ111" s="425" t="str">
        <f>IF(AM111=1,IF($D26="","",$D26),IF(AND(AM111=2,AM110=1),$D26,IF(AND(AM111=3,AM110=1),$D26,$AQ110)))</f>
        <v>LOAD</v>
      </c>
      <c r="AR111" s="425"/>
      <c r="AS111" s="426"/>
      <c r="AT111" s="255">
        <v>80</v>
      </c>
      <c r="AU111" s="87" t="str">
        <f t="shared" si="24"/>
        <v>0P</v>
      </c>
      <c r="AV111" s="425" t="e">
        <f>IF(AZ111=1,IF($S26="","",$S26),IF(AND(AZ111=2,AZ110=1),$S26,IF(AND(AZ111=2,AZ110=3),$S26,IF(AND(AZ111=3,AZ110=1),$S26,IF(AND(AZ111=3,AZ110=2),$S26,$AV110)))))</f>
        <v>#REF!</v>
      </c>
      <c r="AW111" s="425"/>
      <c r="AX111" s="426"/>
      <c r="AZ111" s="32">
        <f>IF(R26=0,IF(R25=0,R47,R25),R26)</f>
        <v>0</v>
      </c>
      <c r="BJ111" s="2"/>
      <c r="BK111" s="255">
        <v>43</v>
      </c>
      <c r="BL111" s="87" t="str">
        <f t="shared" si="26"/>
        <v>0P</v>
      </c>
      <c r="BM111" s="424" t="str">
        <f>IF($AM111=1,IF($D26="","",$D26),IF(AND($AM111=2,$AM110=1),$D26,IF(AND($AM111=3,$AM110=1),$D26,$BM110)))</f>
        <v>LOAD</v>
      </c>
      <c r="BN111" s="425"/>
      <c r="BO111" s="425"/>
      <c r="BP111" s="425"/>
      <c r="BQ111" s="426"/>
      <c r="BR111" s="255">
        <v>80</v>
      </c>
      <c r="BS111" s="87" t="str">
        <f t="shared" si="28"/>
        <v>0P</v>
      </c>
      <c r="BT111" s="424" t="e">
        <f>IF($AZ111=1,IF($S26="","",$S26),IF(AND($AZ111=2,$AZ110=1),$S26,IF(AND($AZ111=2,$AZ110=3),$S26,IF(AND($AZ111=3,$AZ110=1),$S26,IF(AND($AZ111=3,$AZ110=2),$S26,$BT110)))))</f>
        <v>#REF!</v>
      </c>
      <c r="BU111" s="425"/>
      <c r="BV111" s="425"/>
      <c r="BW111" s="425"/>
      <c r="BX111" s="426"/>
    </row>
    <row r="112" spans="39:76" ht="24" customHeight="1">
      <c r="AM112" s="32">
        <f>IF(I27=0,IF(I26=0,I25,I26),I27)</f>
        <v>0</v>
      </c>
      <c r="AO112" s="255">
        <v>81</v>
      </c>
      <c r="AP112" s="87" t="str">
        <f t="shared" si="22"/>
        <v>0P</v>
      </c>
      <c r="AQ112" s="425" t="str">
        <f>IF(AM112=1,IF($D27="","",$D27),IF(AND(AM112=2,AM111=1),$D27,IF(AND(AM112=3,AM111=1),$D27,$AQ111)))</f>
        <v>LOAD</v>
      </c>
      <c r="AR112" s="425"/>
      <c r="AS112" s="426"/>
      <c r="AT112" s="255">
        <v>82</v>
      </c>
      <c r="AU112" s="87" t="str">
        <f t="shared" si="24"/>
        <v>0P</v>
      </c>
      <c r="AV112" s="425" t="e">
        <f>IF(AZ112=1,IF($S27="","",$S27),IF(AND(AZ112=2,AZ111=1),$S27,IF(AND(AZ112=2,AZ111=3),$S27,IF(AND(AZ112=3,AZ111=1),$S27,IF(AND(AZ112=3,AZ111=2),$S27,$AV111)))))</f>
        <v>#REF!</v>
      </c>
      <c r="AW112" s="425"/>
      <c r="AX112" s="426"/>
      <c r="AZ112" s="32">
        <f>IF(R27=0,IF(R26=0,R25,R26),R27)</f>
        <v>0</v>
      </c>
      <c r="BJ112" s="2"/>
      <c r="BK112" s="255">
        <v>43</v>
      </c>
      <c r="BL112" s="87" t="str">
        <f t="shared" si="26"/>
        <v>0P</v>
      </c>
      <c r="BM112" s="424" t="str">
        <f>IF($AM112=1,IF($D27="","",$D27),IF(AND($AM112=2,$AM111=1),$D27,IF(AND($AM112=3,$AM111=1),$D27,$BM111)))</f>
        <v>LOAD</v>
      </c>
      <c r="BN112" s="425"/>
      <c r="BO112" s="425"/>
      <c r="BP112" s="425"/>
      <c r="BQ112" s="426"/>
      <c r="BR112" s="255">
        <v>82</v>
      </c>
      <c r="BS112" s="87" t="str">
        <f t="shared" si="28"/>
        <v>0P</v>
      </c>
      <c r="BT112" s="424" t="e">
        <f>IF($AZ112=1,IF($S27="","",$S27),IF(AND($AZ112=2,$AZ111=1),$S27,IF(AND($AZ112=2,$AZ111=3),$S27,IF(AND($AZ112=3,$AZ111=1),$S27,IF(AND($AZ112=3,$AZ111=2),$S27,$BT111)))))</f>
        <v>#REF!</v>
      </c>
      <c r="BU112" s="425"/>
      <c r="BV112" s="425"/>
      <c r="BW112" s="425"/>
      <c r="BX112" s="426"/>
    </row>
    <row r="113" spans="39:76" ht="24" customHeight="1">
      <c r="AM113" s="32">
        <f>IF(I28=0,IF(I27=0,I26,I27),I28)</f>
        <v>0</v>
      </c>
      <c r="AO113" s="255">
        <v>83</v>
      </c>
      <c r="AP113" s="87" t="str">
        <f t="shared" si="22"/>
        <v>0P</v>
      </c>
      <c r="AQ113" s="425" t="str">
        <f>IF(AM113=1,IF($D28="","",$D28),IF(AND(AM113=2,AM112=1),$D28,IF(AND(AM113=3,AM112=1),$D28,$AQ112)))</f>
        <v>LOAD</v>
      </c>
      <c r="AR113" s="425"/>
      <c r="AS113" s="426"/>
      <c r="AT113" s="255">
        <v>84</v>
      </c>
      <c r="AU113" s="87" t="str">
        <f t="shared" si="24"/>
        <v>0P</v>
      </c>
      <c r="AV113" s="425" t="e">
        <f>IF(AZ113=1,IF($S28="","",$S28),IF(AND(AZ113=2,AZ112=1),$S28,IF(AND(AZ113=2,AZ112=3),$S28,IF(AND(AZ113=3,AZ112=1),$S28,IF(AND(AZ113=3,AZ112=2),$S28,$AV112)))))</f>
        <v>#REF!</v>
      </c>
      <c r="AW113" s="425"/>
      <c r="AX113" s="426"/>
      <c r="AZ113" s="32">
        <f>IF(R28=0,IF(R27=0,R26,R27),R28)</f>
        <v>0</v>
      </c>
      <c r="BJ113" s="2"/>
      <c r="BK113" s="255">
        <v>43</v>
      </c>
      <c r="BL113" s="87" t="str">
        <f t="shared" si="26"/>
        <v>0P</v>
      </c>
      <c r="BM113" s="424" t="str">
        <f>IF($AM113=1,IF($D28="","",$D28),IF(AND($AM113=2,$AM112=1),$D28,IF(AND($AM113=3,$AM112=1),$D28,$BM112)))</f>
        <v>LOAD</v>
      </c>
      <c r="BN113" s="425"/>
      <c r="BO113" s="425"/>
      <c r="BP113" s="425"/>
      <c r="BQ113" s="426"/>
      <c r="BR113" s="255">
        <v>84</v>
      </c>
      <c r="BS113" s="87" t="str">
        <f t="shared" si="28"/>
        <v>0P</v>
      </c>
      <c r="BT113" s="424" t="e">
        <f>IF($AZ113=1,IF($S28="","",$S28),IF(AND($AZ113=2,$AZ112=1),$S28,IF(AND($AZ113=2,$AZ112=3),$S28,IF(AND($AZ113=3,$AZ112=1),$S28,IF(AND($AZ113=3,$AZ112=2),$S28,$BT112)))))</f>
        <v>#REF!</v>
      </c>
      <c r="BU113" s="425"/>
      <c r="BV113" s="425"/>
      <c r="BW113" s="425"/>
      <c r="BX113" s="426"/>
    </row>
    <row r="114" spans="39:76" ht="24" customHeight="1">
      <c r="AO114" s="427" t="s">
        <v>86</v>
      </c>
      <c r="AP114" s="427"/>
      <c r="AQ114" s="427"/>
      <c r="AR114" s="427"/>
      <c r="AS114" s="427"/>
      <c r="AT114" s="427"/>
      <c r="AU114" s="427"/>
      <c r="AV114" s="427"/>
      <c r="AW114" s="427"/>
      <c r="AX114" s="427"/>
      <c r="BJ114" s="2"/>
      <c r="BK114" s="427" t="s">
        <v>86</v>
      </c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</row>
    <row r="115" spans="39:76" ht="24" customHeight="1"/>
    <row r="116" spans="39:76" s="2" customFormat="1" ht="26.25" customHeight="1">
      <c r="AM116" s="1"/>
      <c r="AZ116" s="1"/>
    </row>
    <row r="117" spans="39:76" s="2" customFormat="1" ht="24" customHeight="1">
      <c r="AM117" s="1"/>
      <c r="AZ117" s="1"/>
    </row>
    <row r="118" spans="39:76" ht="24" customHeight="1"/>
    <row r="119" spans="39:76" ht="24" customHeight="1"/>
    <row r="120" spans="39:76" ht="24" customHeight="1"/>
    <row r="121" spans="39:76" ht="24" customHeight="1">
      <c r="AX121"/>
      <c r="AY121"/>
      <c r="BA121"/>
      <c r="BB121"/>
      <c r="BC121"/>
    </row>
    <row r="122" spans="39:76" ht="24" customHeight="1">
      <c r="AX122"/>
      <c r="AY122"/>
      <c r="BA122"/>
      <c r="BB122"/>
      <c r="BC122"/>
    </row>
    <row r="123" spans="39:76" ht="24" customHeight="1">
      <c r="AX123"/>
      <c r="AY123"/>
      <c r="BA123"/>
      <c r="BB123"/>
      <c r="BC123"/>
    </row>
    <row r="124" spans="39:76" ht="24" customHeight="1">
      <c r="AX124"/>
      <c r="AY124"/>
      <c r="BA124"/>
      <c r="BB124"/>
      <c r="BC124"/>
    </row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</sheetData>
  <mergeCells count="280">
    <mergeCell ref="R14:R15"/>
    <mergeCell ref="S14:W15"/>
    <mergeCell ref="S16:W16"/>
    <mergeCell ref="S17:W17"/>
    <mergeCell ref="P32:P33"/>
    <mergeCell ref="Q32:W33"/>
    <mergeCell ref="AO114:AX114"/>
    <mergeCell ref="BK114:BX114"/>
    <mergeCell ref="D12:H13"/>
    <mergeCell ref="I12:I13"/>
    <mergeCell ref="J12:J13"/>
    <mergeCell ref="S12:W12"/>
    <mergeCell ref="S13:W13"/>
    <mergeCell ref="D14:H15"/>
    <mergeCell ref="I14:I15"/>
    <mergeCell ref="J14:J15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AQ96:AS96"/>
    <mergeCell ref="AV96:AX96"/>
    <mergeCell ref="BM96:BQ96"/>
    <mergeCell ref="BT96:BX96"/>
    <mergeCell ref="AQ97:AS97"/>
    <mergeCell ref="AV97:AX97"/>
    <mergeCell ref="BM97:BQ97"/>
    <mergeCell ref="BT97:BX97"/>
    <mergeCell ref="AQ94:AS94"/>
    <mergeCell ref="AV94:AX94"/>
    <mergeCell ref="BM94:BQ94"/>
    <mergeCell ref="BT94:BX94"/>
    <mergeCell ref="AQ95:AS95"/>
    <mergeCell ref="AV95:AX95"/>
    <mergeCell ref="BM95:BQ95"/>
    <mergeCell ref="BT95:BX95"/>
    <mergeCell ref="BR92:BS92"/>
    <mergeCell ref="BT92:BX92"/>
    <mergeCell ref="AQ93:AS93"/>
    <mergeCell ref="AV93:AX93"/>
    <mergeCell ref="BM93:BQ93"/>
    <mergeCell ref="BT93:BX93"/>
    <mergeCell ref="AO92:AP92"/>
    <mergeCell ref="AQ92:AS92"/>
    <mergeCell ref="AT92:AU92"/>
    <mergeCell ref="AV92:AX92"/>
    <mergeCell ref="BK92:BL92"/>
    <mergeCell ref="BM92:BQ92"/>
    <mergeCell ref="AO90:AQ90"/>
    <mergeCell ref="AR90:AX90"/>
    <mergeCell ref="BK90:BM90"/>
    <mergeCell ref="BN90:BX90"/>
    <mergeCell ref="AO91:AS91"/>
    <mergeCell ref="AT91:AV91"/>
    <mergeCell ref="AW91:AX91"/>
    <mergeCell ref="BK91:BQ91"/>
    <mergeCell ref="BR91:BT91"/>
    <mergeCell ref="BU91:BX91"/>
    <mergeCell ref="AO86:AX86"/>
    <mergeCell ref="BK86:BX86"/>
    <mergeCell ref="AO88:AX88"/>
    <mergeCell ref="BK88:BX88"/>
    <mergeCell ref="AO89:AQ89"/>
    <mergeCell ref="AR89:AX89"/>
    <mergeCell ref="BK89:BM89"/>
    <mergeCell ref="BN89:BX89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AQ68:AS68"/>
    <mergeCell ref="AV68:AX68"/>
    <mergeCell ref="BM68:BQ68"/>
    <mergeCell ref="BT68:BX68"/>
    <mergeCell ref="AQ69:AS69"/>
    <mergeCell ref="AV69:AX69"/>
    <mergeCell ref="BM69:BQ69"/>
    <mergeCell ref="BT69:BX69"/>
    <mergeCell ref="AQ66:AS66"/>
    <mergeCell ref="AV66:AX66"/>
    <mergeCell ref="BM66:BQ66"/>
    <mergeCell ref="BT66:BX66"/>
    <mergeCell ref="AQ67:AS67"/>
    <mergeCell ref="AV67:AX67"/>
    <mergeCell ref="BM67:BQ67"/>
    <mergeCell ref="BT67:BX67"/>
    <mergeCell ref="BR64:BS64"/>
    <mergeCell ref="BT64:BX64"/>
    <mergeCell ref="AQ65:AS65"/>
    <mergeCell ref="AV65:AX65"/>
    <mergeCell ref="BM65:BQ65"/>
    <mergeCell ref="BT65:BX65"/>
    <mergeCell ref="AO64:AP64"/>
    <mergeCell ref="AQ64:AS64"/>
    <mergeCell ref="AT64:AU64"/>
    <mergeCell ref="AV64:AX64"/>
    <mergeCell ref="BK64:BL64"/>
    <mergeCell ref="BM64:BQ64"/>
    <mergeCell ref="AO62:AQ62"/>
    <mergeCell ref="AR62:AX62"/>
    <mergeCell ref="BK62:BM62"/>
    <mergeCell ref="BN62:BX62"/>
    <mergeCell ref="AO63:AS63"/>
    <mergeCell ref="AT63:AV63"/>
    <mergeCell ref="AW63:AX63"/>
    <mergeCell ref="BK63:BQ63"/>
    <mergeCell ref="BR63:BT63"/>
    <mergeCell ref="BU63:BX63"/>
    <mergeCell ref="D30:E30"/>
    <mergeCell ref="AW59:AX59"/>
    <mergeCell ref="BU59:BX59"/>
    <mergeCell ref="AO60:AX60"/>
    <mergeCell ref="BK60:BX60"/>
    <mergeCell ref="AO61:AQ61"/>
    <mergeCell ref="AR61:AX61"/>
    <mergeCell ref="BK61:BM61"/>
    <mergeCell ref="BN61:BX61"/>
    <mergeCell ref="U20:W20"/>
    <mergeCell ref="D23:E23"/>
    <mergeCell ref="D25:W25"/>
    <mergeCell ref="E26:W26"/>
    <mergeCell ref="E27:W27"/>
    <mergeCell ref="E28:W28"/>
    <mergeCell ref="D16:H16"/>
    <mergeCell ref="D17:H17"/>
    <mergeCell ref="Q14:Q15"/>
    <mergeCell ref="AC9:AE9"/>
    <mergeCell ref="AG9:AH9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  <mergeCell ref="E1:H1"/>
    <mergeCell ref="K1:M1"/>
    <mergeCell ref="O1:S1"/>
    <mergeCell ref="V1:W1"/>
    <mergeCell ref="K2:M2"/>
    <mergeCell ref="L4:M4"/>
    <mergeCell ref="O4:P4"/>
    <mergeCell ref="S4:V4"/>
  </mergeCells>
  <conditionalFormatting sqref="I5">
    <cfRule type="expression" dxfId="241" priority="242" stopIfTrue="1">
      <formula>IF(ISBLANK(I6),TRUE)</formula>
    </cfRule>
  </conditionalFormatting>
  <conditionalFormatting sqref="T23:W23 O22:S22 T21:T22 P20:P21 S20:S21 Q21:R21">
    <cfRule type="expression" dxfId="240" priority="241" stopIfTrue="1">
      <formula>IF(AND(ISBLANK($M$21:$N$21)),TRUE)</formula>
    </cfRule>
  </conditionalFormatting>
  <conditionalFormatting sqref="O20">
    <cfRule type="expression" dxfId="239" priority="240" stopIfTrue="1">
      <formula>IF(AND(ISBLANK($I$21:$K$21)),TRUE)</formula>
    </cfRule>
  </conditionalFormatting>
  <conditionalFormatting sqref="Q20:R20">
    <cfRule type="expression" dxfId="238" priority="239" stopIfTrue="1">
      <formula>IF(AND(ISBLANK($M$21:$N$21)),TRUE)</formula>
    </cfRule>
  </conditionalFormatting>
  <conditionalFormatting sqref="M19:N20">
    <cfRule type="expression" dxfId="237" priority="238" stopIfTrue="1">
      <formula>NOT(ISBLANK(M$21))</formula>
    </cfRule>
  </conditionalFormatting>
  <conditionalFormatting sqref="N46">
    <cfRule type="expression" dxfId="236" priority="236" stopIfTrue="1">
      <formula>IF(AND($V$6&gt;0,$I$4&lt;=$V$6),TRUE)</formula>
    </cfRule>
    <cfRule type="expression" dxfId="235" priority="237" stopIfTrue="1">
      <formula>IF(AND($V$6&gt;0,$I$4*0.8&lt;=$V$6),TRUE)</formula>
    </cfRule>
  </conditionalFormatting>
  <conditionalFormatting sqref="M21:N21">
    <cfRule type="expression" dxfId="234" priority="235" stopIfTrue="1">
      <formula>IF(ISBLANK(M21),TRUE)</formula>
    </cfRule>
  </conditionalFormatting>
  <conditionalFormatting sqref="X12:X18">
    <cfRule type="expression" dxfId="233" priority="234" stopIfTrue="1">
      <formula>IF(AND($P12&lt;&gt;0,ISBLANK($X12)),TRUE)</formula>
    </cfRule>
  </conditionalFormatting>
  <conditionalFormatting sqref="C12:C18">
    <cfRule type="expression" dxfId="232" priority="233" stopIfTrue="1">
      <formula>IF(AND($K12&lt;&gt;0,ISBLANK($C12)),TRUE)</formula>
    </cfRule>
  </conditionalFormatting>
  <conditionalFormatting sqref="I6">
    <cfRule type="expression" dxfId="231" priority="230" stopIfTrue="1">
      <formula>IF(OR(ISBLANK($I$6),$V$6=0),TRUE)</formula>
    </cfRule>
    <cfRule type="expression" dxfId="230" priority="231" stopIfTrue="1">
      <formula>IF(OR($I$6&gt;$I$4,$I$6&lt;=$V$6),TRUE)</formula>
    </cfRule>
    <cfRule type="expression" dxfId="229" priority="232" stopIfTrue="1">
      <formula>IF(OR($I$6&lt;$I$4,$I$6*0.8&lt;=$V$6),TRUE)</formula>
    </cfRule>
  </conditionalFormatting>
  <conditionalFormatting sqref="I7">
    <cfRule type="expression" dxfId="228" priority="228" stopIfTrue="1">
      <formula>IF(ISBLANK($I$6),IF($I$7&gt;=$I$5,TRUE,FALSE),IF($I$7&gt;=$I$6,TRUE,FALSE))</formula>
    </cfRule>
    <cfRule type="expression" dxfId="227" priority="229" stopIfTrue="1">
      <formula>IF(ISBLANK($I$6),IF($I$7&gt;=$I$5*0.8,TRUE,FALSE),IF($I$7&gt;=$I$6*0.8,TRUE,FALSE))</formula>
    </cfRule>
  </conditionalFormatting>
  <conditionalFormatting sqref="O4:O7 I4 L4:L7">
    <cfRule type="expression" dxfId="226" priority="227" stopIfTrue="1">
      <formula>IF(AND(ISBLANK(#REF!),NOT(ISBLANK(#REF!))),TRUE)</formula>
    </cfRule>
  </conditionalFormatting>
  <conditionalFormatting sqref="J12">
    <cfRule type="expression" dxfId="225" priority="225" stopIfTrue="1">
      <formula>IF(J12&lt;K12/$F$4,TRUE,FALSE)</formula>
    </cfRule>
    <cfRule type="expression" dxfId="224" priority="226" stopIfTrue="1">
      <formula>IF(J12*0.8&lt;K12/$F$4,TRUE,FALSE)</formula>
    </cfRule>
  </conditionalFormatting>
  <conditionalFormatting sqref="Q14">
    <cfRule type="expression" dxfId="223" priority="223" stopIfTrue="1">
      <formula>IF(Q14&lt;P14/$F$4,TRUE,FALSE)</formula>
    </cfRule>
    <cfRule type="expression" dxfId="222" priority="224" stopIfTrue="1">
      <formula>IF(Q14*0.8&lt;P14/$F$4,TRUE,FALSE)</formula>
    </cfRule>
  </conditionalFormatting>
  <conditionalFormatting sqref="Q12">
    <cfRule type="expression" dxfId="221" priority="221" stopIfTrue="1">
      <formula>IF(Q12&lt;SUM(P12:P13)/$F$5,TRUE,FALSE)</formula>
    </cfRule>
    <cfRule type="expression" dxfId="220" priority="222" stopIfTrue="1">
      <formula>IF(Q12*0.8&lt;SUM(P12:P13)/$F$5,TRUE,FALSE)</formula>
    </cfRule>
  </conditionalFormatting>
  <conditionalFormatting sqref="J13">
    <cfRule type="expression" dxfId="219" priority="219" stopIfTrue="1">
      <formula>IF(J13&lt;K13/$F$4,TRUE,FALSE)</formula>
    </cfRule>
    <cfRule type="expression" dxfId="218" priority="220" stopIfTrue="1">
      <formula>IF(J13*0.8&lt;K13/$F$4,TRUE,FALSE)</formula>
    </cfRule>
  </conditionalFormatting>
  <conditionalFormatting sqref="J14">
    <cfRule type="expression" dxfId="217" priority="217" stopIfTrue="1">
      <formula>IF(J14&lt;K14/$F$4,TRUE,FALSE)</formula>
    </cfRule>
    <cfRule type="expression" dxfId="216" priority="218" stopIfTrue="1">
      <formula>IF(J14*0.8&lt;K14/$F$4,TRUE,FALSE)</formula>
    </cfRule>
  </conditionalFormatting>
  <conditionalFormatting sqref="J15">
    <cfRule type="expression" dxfId="215" priority="215" stopIfTrue="1">
      <formula>IF(J15&lt;K15/$F$4,TRUE,FALSE)</formula>
    </cfRule>
    <cfRule type="expression" dxfId="214" priority="216" stopIfTrue="1">
      <formula>IF(J15*0.8&lt;K15/$F$4,TRUE,FALSE)</formula>
    </cfRule>
  </conditionalFormatting>
  <conditionalFormatting sqref="J16">
    <cfRule type="expression" dxfId="213" priority="213" stopIfTrue="1">
      <formula>IF(J16&lt;K16/$F$4,TRUE,FALSE)</formula>
    </cfRule>
    <cfRule type="expression" dxfId="212" priority="214" stopIfTrue="1">
      <formula>IF(J16*0.8&lt;K16/$F$4,TRUE,FALSE)</formula>
    </cfRule>
  </conditionalFormatting>
  <conditionalFormatting sqref="J17">
    <cfRule type="expression" dxfId="211" priority="211" stopIfTrue="1">
      <formula>IF(J17&lt;K17/$F$4,TRUE,FALSE)</formula>
    </cfRule>
    <cfRule type="expression" dxfId="210" priority="212" stopIfTrue="1">
      <formula>IF(J17*0.8&lt;K17/$F$4,TRUE,FALSE)</formula>
    </cfRule>
  </conditionalFormatting>
  <conditionalFormatting sqref="Q15">
    <cfRule type="expression" dxfId="209" priority="209" stopIfTrue="1">
      <formula>IF(Q15&lt;P15/$F$4,TRUE,FALSE)</formula>
    </cfRule>
    <cfRule type="expression" dxfId="208" priority="210" stopIfTrue="1">
      <formula>IF(Q15*0.8&lt;P15/$F$4,TRUE,FALSE)</formula>
    </cfRule>
  </conditionalFormatting>
  <conditionalFormatting sqref="Q16">
    <cfRule type="expression" dxfId="207" priority="207" stopIfTrue="1">
      <formula>IF(Q16&lt;P16/$F$4,TRUE,FALSE)</formula>
    </cfRule>
    <cfRule type="expression" dxfId="206" priority="208" stopIfTrue="1">
      <formula>IF(Q16*0.8&lt;P16/$F$4,TRUE,FALSE)</formula>
    </cfRule>
  </conditionalFormatting>
  <conditionalFormatting sqref="Q17">
    <cfRule type="expression" dxfId="205" priority="205" stopIfTrue="1">
      <formula>IF(Q17&lt;P17/$F$4,TRUE,FALSE)</formula>
    </cfRule>
    <cfRule type="expression" dxfId="204" priority="206" stopIfTrue="1">
      <formula>IF(Q17*0.8&lt;P17/$F$4,TRUE,FALSE)</formula>
    </cfRule>
  </conditionalFormatting>
  <conditionalFormatting sqref="Q16">
    <cfRule type="expression" dxfId="203" priority="203" stopIfTrue="1">
      <formula>IF(Q16&lt;SUM(P16:P17)/$F$5,TRUE,FALSE)</formula>
    </cfRule>
    <cfRule type="expression" dxfId="202" priority="204" stopIfTrue="1">
      <formula>IF(Q16*0.8&lt;SUM(P16:P17)/$F$5,TRUE,FALSE)</formula>
    </cfRule>
  </conditionalFormatting>
  <conditionalFormatting sqref="X16:X17">
    <cfRule type="expression" dxfId="201" priority="202" stopIfTrue="1">
      <formula>IF(AND($P16&lt;&gt;0,ISBLANK($X16)),TRUE)</formula>
    </cfRule>
  </conditionalFormatting>
  <conditionalFormatting sqref="Q16">
    <cfRule type="expression" dxfId="200" priority="200" stopIfTrue="1">
      <formula>IF(Q16&lt;P16/$F$4,TRUE,FALSE)</formula>
    </cfRule>
    <cfRule type="expression" dxfId="199" priority="201" stopIfTrue="1">
      <formula>IF(Q16*0.8&lt;P16/$F$4,TRUE,FALSE)</formula>
    </cfRule>
  </conditionalFormatting>
  <conditionalFormatting sqref="Q17">
    <cfRule type="expression" dxfId="198" priority="198" stopIfTrue="1">
      <formula>IF(Q17&lt;P17/$F$4,TRUE,FALSE)</formula>
    </cfRule>
    <cfRule type="expression" dxfId="197" priority="199" stopIfTrue="1">
      <formula>IF(Q17*0.8&lt;P17/$F$4,TRUE,FALSE)</formula>
    </cfRule>
  </conditionalFormatting>
  <conditionalFormatting sqref="X16:X17">
    <cfRule type="expression" dxfId="196" priority="197" stopIfTrue="1">
      <formula>IF(AND($P16&lt;&gt;0,ISBLANK($X16)),TRUE)</formula>
    </cfRule>
  </conditionalFormatting>
  <conditionalFormatting sqref="Q16">
    <cfRule type="expression" dxfId="195" priority="195" stopIfTrue="1">
      <formula>IF(Q16&lt;P16/$F$4,TRUE,FALSE)</formula>
    </cfRule>
    <cfRule type="expression" dxfId="194" priority="196" stopIfTrue="1">
      <formula>IF(Q16*0.8&lt;P16/$F$4,TRUE,FALSE)</formula>
    </cfRule>
  </conditionalFormatting>
  <conditionalFormatting sqref="Q17">
    <cfRule type="expression" dxfId="193" priority="193" stopIfTrue="1">
      <formula>IF(Q17&lt;P17/$F$4,TRUE,FALSE)</formula>
    </cfRule>
    <cfRule type="expression" dxfId="192" priority="194" stopIfTrue="1">
      <formula>IF(Q17*0.8&lt;P17/$F$4,TRUE,FALSE)</formula>
    </cfRule>
  </conditionalFormatting>
  <conditionalFormatting sqref="Q16">
    <cfRule type="expression" dxfId="191" priority="191" stopIfTrue="1">
      <formula>IF(Q16&lt;SUM(P16:P17)/$F$5,TRUE,FALSE)</formula>
    </cfRule>
    <cfRule type="expression" dxfId="190" priority="192" stopIfTrue="1">
      <formula>IF(Q16*0.8&lt;SUM(P16:P17)/$F$5,TRUE,FALSE)</formula>
    </cfRule>
  </conditionalFormatting>
  <conditionalFormatting sqref="Y11:Z11 A11:B11">
    <cfRule type="expression" dxfId="189" priority="190" stopIfTrue="1">
      <formula>IF($AK$39/$P$39&gt;=0.5,TRUE)</formula>
    </cfRule>
  </conditionalFormatting>
  <conditionalFormatting sqref="X12:X13">
    <cfRule type="expression" dxfId="188" priority="189" stopIfTrue="1">
      <formula>IF(AND($P12&lt;&gt;0,ISBLANK($X12)),TRUE)</formula>
    </cfRule>
  </conditionalFormatting>
  <conditionalFormatting sqref="C12:C13">
    <cfRule type="expression" dxfId="187" priority="188" stopIfTrue="1">
      <formula>IF(AND($K12&lt;&gt;0,ISBLANK($C12)),TRUE)</formula>
    </cfRule>
  </conditionalFormatting>
  <conditionalFormatting sqref="J12">
    <cfRule type="expression" dxfId="186" priority="186" stopIfTrue="1">
      <formula>IF(J12&lt;K12/$F$4,TRUE,FALSE)</formula>
    </cfRule>
    <cfRule type="expression" dxfId="185" priority="187" stopIfTrue="1">
      <formula>IF(J12*0.8&lt;K12/$F$4,TRUE,FALSE)</formula>
    </cfRule>
  </conditionalFormatting>
  <conditionalFormatting sqref="Q12">
    <cfRule type="expression" dxfId="184" priority="184" stopIfTrue="1">
      <formula>IF(Q12&lt;SUM(P12:P13)/$F$5,TRUE,FALSE)</formula>
    </cfRule>
    <cfRule type="expression" dxfId="183" priority="185" stopIfTrue="1">
      <formula>IF(Q12*0.8&lt;SUM(P12:P13)/$F$5,TRUE,FALSE)</formula>
    </cfRule>
  </conditionalFormatting>
  <conditionalFormatting sqref="J13">
    <cfRule type="expression" dxfId="182" priority="182" stopIfTrue="1">
      <formula>IF(J13&lt;K13/$F$4,TRUE,FALSE)</formula>
    </cfRule>
    <cfRule type="expression" dxfId="181" priority="183" stopIfTrue="1">
      <formula>IF(J13*0.8&lt;K13/$F$4,TRUE,FALSE)</formula>
    </cfRule>
  </conditionalFormatting>
  <conditionalFormatting sqref="J12">
    <cfRule type="expression" dxfId="180" priority="180" stopIfTrue="1">
      <formula>IF(J12&lt;SUM(I12:I13)/$F$5,TRUE,FALSE)</formula>
    </cfRule>
    <cfRule type="expression" dxfId="179" priority="181" stopIfTrue="1">
      <formula>IF(J12*0.8&lt;SUM(I12:I13)/$F$5,TRUE,FALSE)</formula>
    </cfRule>
  </conditionalFormatting>
  <conditionalFormatting sqref="Q12:Q13">
    <cfRule type="expression" dxfId="178" priority="178" stopIfTrue="1">
      <formula>IF(Q12&lt;P12/$F$4,TRUE,FALSE)</formula>
    </cfRule>
    <cfRule type="expression" dxfId="177" priority="179" stopIfTrue="1">
      <formula>IF(Q12*0.8&lt;P12/$F$4,TRUE,FALSE)</formula>
    </cfRule>
  </conditionalFormatting>
  <conditionalFormatting sqref="X14:X15">
    <cfRule type="expression" dxfId="176" priority="177" stopIfTrue="1">
      <formula>IF(AND($P14&lt;&gt;0,ISBLANK($X14)),TRUE)</formula>
    </cfRule>
  </conditionalFormatting>
  <conditionalFormatting sqref="C14:C15">
    <cfRule type="expression" dxfId="175" priority="176" stopIfTrue="1">
      <formula>IF(AND($K14&lt;&gt;0,ISBLANK($C14)),TRUE)</formula>
    </cfRule>
  </conditionalFormatting>
  <conditionalFormatting sqref="Q14">
    <cfRule type="expression" dxfId="174" priority="174" stopIfTrue="1">
      <formula>IF(Q14&lt;P14/$F$4,TRUE,FALSE)</formula>
    </cfRule>
    <cfRule type="expression" dxfId="173" priority="175" stopIfTrue="1">
      <formula>IF(Q14*0.8&lt;P14/$F$4,TRUE,FALSE)</formula>
    </cfRule>
  </conditionalFormatting>
  <conditionalFormatting sqref="J14">
    <cfRule type="expression" dxfId="172" priority="172" stopIfTrue="1">
      <formula>IF(J14&lt;K14/$F$4,TRUE,FALSE)</formula>
    </cfRule>
    <cfRule type="expression" dxfId="171" priority="173" stopIfTrue="1">
      <formula>IF(J14*0.8&lt;K14/$F$4,TRUE,FALSE)</formula>
    </cfRule>
  </conditionalFormatting>
  <conditionalFormatting sqref="J15">
    <cfRule type="expression" dxfId="170" priority="170" stopIfTrue="1">
      <formula>IF(J15&lt;K15/$F$4,TRUE,FALSE)</formula>
    </cfRule>
    <cfRule type="expression" dxfId="169" priority="171" stopIfTrue="1">
      <formula>IF(J15*0.8&lt;K15/$F$4,TRUE,FALSE)</formula>
    </cfRule>
  </conditionalFormatting>
  <conditionalFormatting sqref="Q15">
    <cfRule type="expression" dxfId="168" priority="168" stopIfTrue="1">
      <formula>IF(Q15&lt;P15/$F$4,TRUE,FALSE)</formula>
    </cfRule>
    <cfRule type="expression" dxfId="167" priority="169" stopIfTrue="1">
      <formula>IF(Q15*0.8&lt;P15/$F$4,TRUE,FALSE)</formula>
    </cfRule>
  </conditionalFormatting>
  <conditionalFormatting sqref="C14:C15">
    <cfRule type="expression" dxfId="166" priority="167" stopIfTrue="1">
      <formula>IF(AND($K14&lt;&gt;0,ISBLANK($C14)),TRUE)</formula>
    </cfRule>
  </conditionalFormatting>
  <conditionalFormatting sqref="J14:J15">
    <cfRule type="expression" dxfId="165" priority="165" stopIfTrue="1">
      <formula>IF(J14&lt;K14/$F$4,TRUE,FALSE)</formula>
    </cfRule>
    <cfRule type="expression" dxfId="164" priority="166" stopIfTrue="1">
      <formula>IF(J14*0.8&lt;K14/$F$4,TRUE,FALSE)</formula>
    </cfRule>
  </conditionalFormatting>
  <conditionalFormatting sqref="J14">
    <cfRule type="expression" dxfId="163" priority="163" stopIfTrue="1">
      <formula>IF(J14&lt;K14/$F$4,TRUE,FALSE)</formula>
    </cfRule>
    <cfRule type="expression" dxfId="162" priority="164" stopIfTrue="1">
      <formula>IF(J14*0.8&lt;K14/$F$4,TRUE,FALSE)</formula>
    </cfRule>
  </conditionalFormatting>
  <conditionalFormatting sqref="J14">
    <cfRule type="expression" dxfId="161" priority="161" stopIfTrue="1">
      <formula>IF(J14&lt;K14/$F$4,TRUE,FALSE)</formula>
    </cfRule>
    <cfRule type="expression" dxfId="160" priority="162" stopIfTrue="1">
      <formula>IF(J14*0.8&lt;K14/$F$4,TRUE,FALSE)</formula>
    </cfRule>
  </conditionalFormatting>
  <conditionalFormatting sqref="J15">
    <cfRule type="expression" dxfId="159" priority="159" stopIfTrue="1">
      <formula>IF(J15&lt;K15/$F$4,TRUE,FALSE)</formula>
    </cfRule>
    <cfRule type="expression" dxfId="158" priority="160" stopIfTrue="1">
      <formula>IF(J15*0.8&lt;K15/$F$4,TRUE,FALSE)</formula>
    </cfRule>
  </conditionalFormatting>
  <conditionalFormatting sqref="C14:C15">
    <cfRule type="expression" dxfId="157" priority="158" stopIfTrue="1">
      <formula>IF(AND($K14&lt;&gt;0,ISBLANK($C14)),TRUE)</formula>
    </cfRule>
  </conditionalFormatting>
  <conditionalFormatting sqref="J14">
    <cfRule type="expression" dxfId="156" priority="156">
      <formula>IF(J14&lt;SUM(K14:K15)/$F$5,TRUE,FALSE)</formula>
    </cfRule>
    <cfRule type="expression" dxfId="155" priority="157">
      <formula>IF(J14*0.8&lt;SUM(K14:K15)/$F$5,TRUE,FALSE)</formula>
    </cfRule>
  </conditionalFormatting>
  <conditionalFormatting sqref="C14:C15">
    <cfRule type="expression" dxfId="154" priority="155" stopIfTrue="1">
      <formula>IF(AND($K14&lt;&gt;0,ISBLANK($C14)),TRUE)</formula>
    </cfRule>
  </conditionalFormatting>
  <conditionalFormatting sqref="J14">
    <cfRule type="expression" dxfId="153" priority="153" stopIfTrue="1">
      <formula>IF(J14&lt;K14/$F$4,TRUE,FALSE)</formula>
    </cfRule>
    <cfRule type="expression" dxfId="152" priority="154" stopIfTrue="1">
      <formula>IF(J14*0.8&lt;K14/$F$4,TRUE,FALSE)</formula>
    </cfRule>
  </conditionalFormatting>
  <conditionalFormatting sqref="J15">
    <cfRule type="expression" dxfId="151" priority="151" stopIfTrue="1">
      <formula>IF(J15&lt;K15/$F$4,TRUE,FALSE)</formula>
    </cfRule>
    <cfRule type="expression" dxfId="150" priority="152" stopIfTrue="1">
      <formula>IF(J15*0.8&lt;K15/$F$4,TRUE,FALSE)</formula>
    </cfRule>
  </conditionalFormatting>
  <conditionalFormatting sqref="C14:C15">
    <cfRule type="expression" dxfId="149" priority="150" stopIfTrue="1">
      <formula>IF(AND($K14&lt;&gt;0,ISBLANK($C14)),TRUE)</formula>
    </cfRule>
  </conditionalFormatting>
  <conditionalFormatting sqref="J14">
    <cfRule type="expression" dxfId="148" priority="148" stopIfTrue="1">
      <formula>IF(J14&lt;K14/$F$4,TRUE,FALSE)</formula>
    </cfRule>
    <cfRule type="expression" dxfId="147" priority="149" stopIfTrue="1">
      <formula>IF(J14*0.8&lt;K14/$F$4,TRUE,FALSE)</formula>
    </cfRule>
  </conditionalFormatting>
  <conditionalFormatting sqref="J15">
    <cfRule type="expression" dxfId="146" priority="146" stopIfTrue="1">
      <formula>IF(J15&lt;K15/$F$4,TRUE,FALSE)</formula>
    </cfRule>
    <cfRule type="expression" dxfId="145" priority="147" stopIfTrue="1">
      <formula>IF(J15*0.8&lt;K15/$F$4,TRUE,FALSE)</formula>
    </cfRule>
  </conditionalFormatting>
  <conditionalFormatting sqref="C14:C15">
    <cfRule type="expression" dxfId="144" priority="145" stopIfTrue="1">
      <formula>IF(AND($K14&lt;&gt;0,ISBLANK($C14)),TRUE)</formula>
    </cfRule>
  </conditionalFormatting>
  <conditionalFormatting sqref="J14">
    <cfRule type="expression" dxfId="143" priority="143">
      <formula>IF(J14&lt;SUM(K14:K15)/$F$5,TRUE,FALSE)</formula>
    </cfRule>
    <cfRule type="expression" dxfId="142" priority="144">
      <formula>IF(J14*0.8&lt;SUM(K14:K15)/$F$5,TRUE,FALSE)</formula>
    </cfRule>
  </conditionalFormatting>
  <conditionalFormatting sqref="J14">
    <cfRule type="expression" dxfId="141" priority="141" stopIfTrue="1">
      <formula>IF(J14&lt;K14/$F$4,TRUE,FALSE)</formula>
    </cfRule>
    <cfRule type="expression" dxfId="140" priority="142" stopIfTrue="1">
      <formula>IF(J14*0.8&lt;K14/$F$4,TRUE,FALSE)</formula>
    </cfRule>
  </conditionalFormatting>
  <conditionalFormatting sqref="J15">
    <cfRule type="expression" dxfId="139" priority="139" stopIfTrue="1">
      <formula>IF(J15&lt;K15/$F$4,TRUE,FALSE)</formula>
    </cfRule>
    <cfRule type="expression" dxfId="138" priority="140" stopIfTrue="1">
      <formula>IF(J15*0.8&lt;K15/$F$4,TRUE,FALSE)</formula>
    </cfRule>
  </conditionalFormatting>
  <conditionalFormatting sqref="J14">
    <cfRule type="expression" dxfId="137" priority="137" stopIfTrue="1">
      <formula>IF(J14&lt;K14/$F$4,TRUE,FALSE)</formula>
    </cfRule>
    <cfRule type="expression" dxfId="136" priority="138" stopIfTrue="1">
      <formula>IF(J14*0.8&lt;K14/$F$4,TRUE,FALSE)</formula>
    </cfRule>
  </conditionalFormatting>
  <conditionalFormatting sqref="J15">
    <cfRule type="expression" dxfId="135" priority="135" stopIfTrue="1">
      <formula>IF(J15&lt;K15/$F$4,TRUE,FALSE)</formula>
    </cfRule>
    <cfRule type="expression" dxfId="134" priority="136" stopIfTrue="1">
      <formula>IF(J15*0.8&lt;K15/$F$4,TRUE,FALSE)</formula>
    </cfRule>
  </conditionalFormatting>
  <conditionalFormatting sqref="J14">
    <cfRule type="expression" dxfId="133" priority="133">
      <formula>IF(J14&lt;SUM(K14:K15)/$F$5,TRUE,FALSE)</formula>
    </cfRule>
    <cfRule type="expression" dxfId="132" priority="134">
      <formula>IF(J14*0.8&lt;SUM(K14:K15)/$F$5,TRUE,FALSE)</formula>
    </cfRule>
  </conditionalFormatting>
  <conditionalFormatting sqref="J14">
    <cfRule type="expression" dxfId="131" priority="131" stopIfTrue="1">
      <formula>IF(J14&lt;K14/$F$4,TRUE,FALSE)</formula>
    </cfRule>
    <cfRule type="expression" dxfId="130" priority="132" stopIfTrue="1">
      <formula>IF(J14*0.8&lt;K14/$F$4,TRUE,FALSE)</formula>
    </cfRule>
  </conditionalFormatting>
  <conditionalFormatting sqref="J15">
    <cfRule type="expression" dxfId="129" priority="129" stopIfTrue="1">
      <formula>IF(J15&lt;K15/$F$4,TRUE,FALSE)</formula>
    </cfRule>
    <cfRule type="expression" dxfId="128" priority="130" stopIfTrue="1">
      <formula>IF(J15*0.8&lt;K15/$F$4,TRUE,FALSE)</formula>
    </cfRule>
  </conditionalFormatting>
  <conditionalFormatting sqref="J14">
    <cfRule type="expression" dxfId="127" priority="127" stopIfTrue="1">
      <formula>IF(J14&lt;K14/$F$4,TRUE,FALSE)</formula>
    </cfRule>
    <cfRule type="expression" dxfId="126" priority="128" stopIfTrue="1">
      <formula>IF(J14*0.8&lt;K14/$F$4,TRUE,FALSE)</formula>
    </cfRule>
  </conditionalFormatting>
  <conditionalFormatting sqref="J15">
    <cfRule type="expression" dxfId="125" priority="125" stopIfTrue="1">
      <formula>IF(J15&lt;K15/$F$4,TRUE,FALSE)</formula>
    </cfRule>
    <cfRule type="expression" dxfId="124" priority="126" stopIfTrue="1">
      <formula>IF(J15*0.8&lt;K15/$F$4,TRUE,FALSE)</formula>
    </cfRule>
  </conditionalFormatting>
  <conditionalFormatting sqref="J14">
    <cfRule type="expression" dxfId="123" priority="123" stopIfTrue="1">
      <formula>IF(J14&lt;K14/$F$4,TRUE,FALSE)</formula>
    </cfRule>
    <cfRule type="expression" dxfId="122" priority="124" stopIfTrue="1">
      <formula>IF(J14*0.8&lt;K14/$F$4,TRUE,FALSE)</formula>
    </cfRule>
  </conditionalFormatting>
  <conditionalFormatting sqref="J15">
    <cfRule type="expression" dxfId="121" priority="121" stopIfTrue="1">
      <formula>IF(J15&lt;K15/$F$4,TRUE,FALSE)</formula>
    </cfRule>
    <cfRule type="expression" dxfId="120" priority="122" stopIfTrue="1">
      <formula>IF(J15*0.8&lt;K15/$F$4,TRUE,FALSE)</formula>
    </cfRule>
  </conditionalFormatting>
  <conditionalFormatting sqref="J14">
    <cfRule type="expression" dxfId="119" priority="119">
      <formula>IF(J14&lt;SUM(K14:K15)/$F$5,TRUE,FALSE)</formula>
    </cfRule>
    <cfRule type="expression" dxfId="118" priority="120">
      <formula>IF(J14*0.8&lt;SUM(K14:K15)/$F$5,TRUE,FALSE)</formula>
    </cfRule>
  </conditionalFormatting>
  <conditionalFormatting sqref="Q14">
    <cfRule type="expression" dxfId="117" priority="117" stopIfTrue="1">
      <formula>IF(Q14&lt;P14/$F$4,TRUE,FALSE)</formula>
    </cfRule>
    <cfRule type="expression" dxfId="116" priority="118" stopIfTrue="1">
      <formula>IF(Q14*0.8&lt;P14/$F$4,TRUE,FALSE)</formula>
    </cfRule>
  </conditionalFormatting>
  <conditionalFormatting sqref="Q15">
    <cfRule type="expression" dxfId="115" priority="115" stopIfTrue="1">
      <formula>IF(Q15&lt;P15/$F$4,TRUE,FALSE)</formula>
    </cfRule>
    <cfRule type="expression" dxfId="114" priority="116" stopIfTrue="1">
      <formula>IF(Q15*0.8&lt;P15/$F$4,TRUE,FALSE)</formula>
    </cfRule>
  </conditionalFormatting>
  <conditionalFormatting sqref="X14:X15">
    <cfRule type="expression" dxfId="113" priority="114" stopIfTrue="1">
      <formula>IF(AND($P14&lt;&gt;0,ISBLANK($X14)),TRUE)</formula>
    </cfRule>
  </conditionalFormatting>
  <conditionalFormatting sqref="Q14">
    <cfRule type="expression" dxfId="112" priority="112" stopIfTrue="1">
      <formula>IF(Q14&lt;P14/$F$4,TRUE,FALSE)</formula>
    </cfRule>
    <cfRule type="expression" dxfId="111" priority="113" stopIfTrue="1">
      <formula>IF(Q14*0.8&lt;P14/$F$4,TRUE,FALSE)</formula>
    </cfRule>
  </conditionalFormatting>
  <conditionalFormatting sqref="Q15">
    <cfRule type="expression" dxfId="110" priority="110" stopIfTrue="1">
      <formula>IF(Q15&lt;P15/$F$4,TRUE,FALSE)</formula>
    </cfRule>
    <cfRule type="expression" dxfId="109" priority="111" stopIfTrue="1">
      <formula>IF(Q15*0.8&lt;P15/$F$4,TRUE,FALSE)</formula>
    </cfRule>
  </conditionalFormatting>
  <conditionalFormatting sqref="Q14">
    <cfRule type="expression" dxfId="108" priority="108" stopIfTrue="1">
      <formula>IF(Q14&lt;SUM(P14:P15)/$F$5,TRUE,FALSE)</formula>
    </cfRule>
    <cfRule type="expression" dxfId="107" priority="109" stopIfTrue="1">
      <formula>IF(Q14*0.8&lt;SUM(P14:P15)/$F$5,TRUE,FALSE)</formula>
    </cfRule>
  </conditionalFormatting>
  <conditionalFormatting sqref="X14:X15">
    <cfRule type="expression" dxfId="106" priority="107" stopIfTrue="1">
      <formula>IF(AND($P14&lt;&gt;0,ISBLANK($X14)),TRUE)</formula>
    </cfRule>
  </conditionalFormatting>
  <conditionalFormatting sqref="Q14:Q15">
    <cfRule type="expression" dxfId="105" priority="105" stopIfTrue="1">
      <formula>IF(Q14&lt;P14/$F$4,TRUE,FALSE)</formula>
    </cfRule>
    <cfRule type="expression" dxfId="104" priority="106" stopIfTrue="1">
      <formula>IF(Q14*0.8&lt;P14/$F$4,TRUE,FALSE)</formula>
    </cfRule>
  </conditionalFormatting>
  <conditionalFormatting sqref="Q14">
    <cfRule type="expression" dxfId="103" priority="103" stopIfTrue="1">
      <formula>IF(Q14&lt;P14/$F$4,TRUE,FALSE)</formula>
    </cfRule>
    <cfRule type="expression" dxfId="102" priority="104" stopIfTrue="1">
      <formula>IF(Q14*0.8&lt;P14/$F$4,TRUE,FALSE)</formula>
    </cfRule>
  </conditionalFormatting>
  <conditionalFormatting sqref="Q15">
    <cfRule type="expression" dxfId="101" priority="101" stopIfTrue="1">
      <formula>IF(Q15&lt;P15/$F$4,TRUE,FALSE)</formula>
    </cfRule>
    <cfRule type="expression" dxfId="100" priority="102" stopIfTrue="1">
      <formula>IF(Q15*0.8&lt;P15/$F$4,TRUE,FALSE)</formula>
    </cfRule>
  </conditionalFormatting>
  <conditionalFormatting sqref="Q14">
    <cfRule type="expression" dxfId="99" priority="99" stopIfTrue="1">
      <formula>IF(Q14&lt;P14/$F$4,TRUE,FALSE)</formula>
    </cfRule>
    <cfRule type="expression" dxfId="98" priority="100" stopIfTrue="1">
      <formula>IF(Q14*0.8&lt;P14/$F$4,TRUE,FALSE)</formula>
    </cfRule>
  </conditionalFormatting>
  <conditionalFormatting sqref="Q15">
    <cfRule type="expression" dxfId="97" priority="97" stopIfTrue="1">
      <formula>IF(Q15&lt;P15/$F$4,TRUE,FALSE)</formula>
    </cfRule>
    <cfRule type="expression" dxfId="96" priority="98" stopIfTrue="1">
      <formula>IF(Q15*0.8&lt;P15/$F$4,TRUE,FALSE)</formula>
    </cfRule>
  </conditionalFormatting>
  <conditionalFormatting sqref="Q14">
    <cfRule type="expression" dxfId="95" priority="95" stopIfTrue="1">
      <formula>IF(Q14&lt;SUM(P14:P15)/$F$5,TRUE,FALSE)</formula>
    </cfRule>
    <cfRule type="expression" dxfId="94" priority="96" stopIfTrue="1">
      <formula>IF(Q14*0.8&lt;SUM(P14:P15)/$F$5,TRUE,FALSE)</formula>
    </cfRule>
  </conditionalFormatting>
  <conditionalFormatting sqref="Q14">
    <cfRule type="expression" dxfId="93" priority="93" stopIfTrue="1">
      <formula>IF(Q14&lt;R14/$F$4,TRUE,FALSE)</formula>
    </cfRule>
    <cfRule type="expression" dxfId="92" priority="94" stopIfTrue="1">
      <formula>IF(Q14*0.8&lt;R14/$F$4,TRUE,FALSE)</formula>
    </cfRule>
  </conditionalFormatting>
  <conditionalFormatting sqref="Q15">
    <cfRule type="expression" dxfId="91" priority="91" stopIfTrue="1">
      <formula>IF(Q15&lt;R15/$F$4,TRUE,FALSE)</formula>
    </cfRule>
    <cfRule type="expression" dxfId="90" priority="92" stopIfTrue="1">
      <formula>IF(Q15*0.8&lt;R15/$F$4,TRUE,FALSE)</formula>
    </cfRule>
  </conditionalFormatting>
  <conditionalFormatting sqref="Q14:Q15">
    <cfRule type="expression" dxfId="89" priority="89" stopIfTrue="1">
      <formula>IF(Q14&lt;R14/$F$4,TRUE,FALSE)</formula>
    </cfRule>
    <cfRule type="expression" dxfId="88" priority="90" stopIfTrue="1">
      <formula>IF(Q14*0.8&lt;R14/$F$4,TRUE,FALSE)</formula>
    </cfRule>
  </conditionalFormatting>
  <conditionalFormatting sqref="Q14">
    <cfRule type="expression" dxfId="87" priority="87" stopIfTrue="1">
      <formula>IF(Q14&lt;R14/$F$4,TRUE,FALSE)</formula>
    </cfRule>
    <cfRule type="expression" dxfId="86" priority="88" stopIfTrue="1">
      <formula>IF(Q14*0.8&lt;R14/$F$4,TRUE,FALSE)</formula>
    </cfRule>
  </conditionalFormatting>
  <conditionalFormatting sqref="Q14">
    <cfRule type="expression" dxfId="85" priority="85" stopIfTrue="1">
      <formula>IF(Q14&lt;R14/$F$4,TRUE,FALSE)</formula>
    </cfRule>
    <cfRule type="expression" dxfId="84" priority="86" stopIfTrue="1">
      <formula>IF(Q14*0.8&lt;R14/$F$4,TRUE,FALSE)</formula>
    </cfRule>
  </conditionalFormatting>
  <conditionalFormatting sqref="Q15">
    <cfRule type="expression" dxfId="83" priority="83" stopIfTrue="1">
      <formula>IF(Q15&lt;R15/$F$4,TRUE,FALSE)</formula>
    </cfRule>
    <cfRule type="expression" dxfId="82" priority="84" stopIfTrue="1">
      <formula>IF(Q15*0.8&lt;R15/$F$4,TRUE,FALSE)</formula>
    </cfRule>
  </conditionalFormatting>
  <conditionalFormatting sqref="Q14">
    <cfRule type="expression" dxfId="81" priority="81">
      <formula>IF(Q14&lt;SUM(R14:R15)/$F$5,TRUE,FALSE)</formula>
    </cfRule>
    <cfRule type="expression" dxfId="80" priority="82">
      <formula>IF(Q14*0.8&lt;SUM(R14:R15)/$F$5,TRUE,FALSE)</formula>
    </cfRule>
  </conditionalFormatting>
  <conditionalFormatting sqref="Q14">
    <cfRule type="expression" dxfId="79" priority="79" stopIfTrue="1">
      <formula>IF(Q14&lt;R14/$F$4,TRUE,FALSE)</formula>
    </cfRule>
    <cfRule type="expression" dxfId="78" priority="80" stopIfTrue="1">
      <formula>IF(Q14*0.8&lt;R14/$F$4,TRUE,FALSE)</formula>
    </cfRule>
  </conditionalFormatting>
  <conditionalFormatting sqref="Q15">
    <cfRule type="expression" dxfId="77" priority="77" stopIfTrue="1">
      <formula>IF(Q15&lt;R15/$F$4,TRUE,FALSE)</formula>
    </cfRule>
    <cfRule type="expression" dxfId="76" priority="78" stopIfTrue="1">
      <formula>IF(Q15*0.8&lt;R15/$F$4,TRUE,FALSE)</formula>
    </cfRule>
  </conditionalFormatting>
  <conditionalFormatting sqref="Q14">
    <cfRule type="expression" dxfId="75" priority="75" stopIfTrue="1">
      <formula>IF(Q14&lt;R14/$F$4,TRUE,FALSE)</formula>
    </cfRule>
    <cfRule type="expression" dxfId="74" priority="76" stopIfTrue="1">
      <formula>IF(Q14*0.8&lt;R14/$F$4,TRUE,FALSE)</formula>
    </cfRule>
  </conditionalFormatting>
  <conditionalFormatting sqref="Q15">
    <cfRule type="expression" dxfId="73" priority="73" stopIfTrue="1">
      <formula>IF(Q15&lt;R15/$F$4,TRUE,FALSE)</formula>
    </cfRule>
    <cfRule type="expression" dxfId="72" priority="74" stopIfTrue="1">
      <formula>IF(Q15*0.8&lt;R15/$F$4,TRUE,FALSE)</formula>
    </cfRule>
  </conditionalFormatting>
  <conditionalFormatting sqref="Q14">
    <cfRule type="expression" dxfId="71" priority="71">
      <formula>IF(Q14&lt;SUM(R14:R15)/$F$5,TRUE,FALSE)</formula>
    </cfRule>
    <cfRule type="expression" dxfId="70" priority="72">
      <formula>IF(Q14*0.8&lt;SUM(R14:R15)/$F$5,TRUE,FALSE)</formula>
    </cfRule>
  </conditionalFormatting>
  <conditionalFormatting sqref="Q14">
    <cfRule type="expression" dxfId="69" priority="69" stopIfTrue="1">
      <formula>IF(Q14&lt;R14/$F$4,TRUE,FALSE)</formula>
    </cfRule>
    <cfRule type="expression" dxfId="68" priority="70" stopIfTrue="1">
      <formula>IF(Q14*0.8&lt;R14/$F$4,TRUE,FALSE)</formula>
    </cfRule>
  </conditionalFormatting>
  <conditionalFormatting sqref="Q15">
    <cfRule type="expression" dxfId="67" priority="67" stopIfTrue="1">
      <formula>IF(Q15&lt;R15/$F$4,TRUE,FALSE)</formula>
    </cfRule>
    <cfRule type="expression" dxfId="66" priority="68" stopIfTrue="1">
      <formula>IF(Q15*0.8&lt;R15/$F$4,TRUE,FALSE)</formula>
    </cfRule>
  </conditionalFormatting>
  <conditionalFormatting sqref="Q14">
    <cfRule type="expression" dxfId="65" priority="65" stopIfTrue="1">
      <formula>IF(Q14&lt;R14/$F$4,TRUE,FALSE)</formula>
    </cfRule>
    <cfRule type="expression" dxfId="64" priority="66" stopIfTrue="1">
      <formula>IF(Q14*0.8&lt;R14/$F$4,TRUE,FALSE)</formula>
    </cfRule>
  </conditionalFormatting>
  <conditionalFormatting sqref="Q15">
    <cfRule type="expression" dxfId="63" priority="63" stopIfTrue="1">
      <formula>IF(Q15&lt;R15/$F$4,TRUE,FALSE)</formula>
    </cfRule>
    <cfRule type="expression" dxfId="62" priority="64" stopIfTrue="1">
      <formula>IF(Q15*0.8&lt;R15/$F$4,TRUE,FALSE)</formula>
    </cfRule>
  </conditionalFormatting>
  <conditionalFormatting sqref="Q14">
    <cfRule type="expression" dxfId="61" priority="61">
      <formula>IF(Q14&lt;SUM(R14:R15)/$F$5,TRUE,FALSE)</formula>
    </cfRule>
    <cfRule type="expression" dxfId="60" priority="62">
      <formula>IF(Q14*0.8&lt;SUM(R14:R15)/$F$5,TRUE,FALSE)</formula>
    </cfRule>
  </conditionalFormatting>
  <conditionalFormatting sqref="Q14">
    <cfRule type="expression" dxfId="59" priority="59" stopIfTrue="1">
      <formula>IF(Q14&lt;R14/$F$4,TRUE,FALSE)</formula>
    </cfRule>
    <cfRule type="expression" dxfId="58" priority="60" stopIfTrue="1">
      <formula>IF(Q14*0.8&lt;R14/$F$4,TRUE,FALSE)</formula>
    </cfRule>
  </conditionalFormatting>
  <conditionalFormatting sqref="Q15">
    <cfRule type="expression" dxfId="57" priority="57" stopIfTrue="1">
      <formula>IF(Q15&lt;R15/$F$4,TRUE,FALSE)</formula>
    </cfRule>
    <cfRule type="expression" dxfId="56" priority="58" stopIfTrue="1">
      <formula>IF(Q15*0.8&lt;R15/$F$4,TRUE,FALSE)</formula>
    </cfRule>
  </conditionalFormatting>
  <conditionalFormatting sqref="Q14">
    <cfRule type="expression" dxfId="55" priority="55" stopIfTrue="1">
      <formula>IF(Q14&lt;R14/$F$4,TRUE,FALSE)</formula>
    </cfRule>
    <cfRule type="expression" dxfId="54" priority="56" stopIfTrue="1">
      <formula>IF(Q14*0.8&lt;R14/$F$4,TRUE,FALSE)</formula>
    </cfRule>
  </conditionalFormatting>
  <conditionalFormatting sqref="Q15">
    <cfRule type="expression" dxfId="53" priority="53" stopIfTrue="1">
      <formula>IF(Q15&lt;R15/$F$4,TRUE,FALSE)</formula>
    </cfRule>
    <cfRule type="expression" dxfId="52" priority="54" stopIfTrue="1">
      <formula>IF(Q15*0.8&lt;R15/$F$4,TRUE,FALSE)</formula>
    </cfRule>
  </conditionalFormatting>
  <conditionalFormatting sqref="Q14">
    <cfRule type="expression" dxfId="51" priority="51" stopIfTrue="1">
      <formula>IF(Q14&lt;R14/$F$4,TRUE,FALSE)</formula>
    </cfRule>
    <cfRule type="expression" dxfId="50" priority="52" stopIfTrue="1">
      <formula>IF(Q14*0.8&lt;R14/$F$4,TRUE,FALSE)</formula>
    </cfRule>
  </conditionalFormatting>
  <conditionalFormatting sqref="Q15">
    <cfRule type="expression" dxfId="49" priority="49" stopIfTrue="1">
      <formula>IF(Q15&lt;R15/$F$4,TRUE,FALSE)</formula>
    </cfRule>
    <cfRule type="expression" dxfId="48" priority="50" stopIfTrue="1">
      <formula>IF(Q15*0.8&lt;R15/$F$4,TRUE,FALSE)</formula>
    </cfRule>
  </conditionalFormatting>
  <conditionalFormatting sqref="Q14">
    <cfRule type="expression" dxfId="47" priority="47">
      <formula>IF(Q14&lt;SUM(R14:R15)/$F$5,TRUE,FALSE)</formula>
    </cfRule>
    <cfRule type="expression" dxfId="46" priority="48">
      <formula>IF(Q14*0.8&lt;SUM(R14:R15)/$F$5,TRUE,FALSE)</formula>
    </cfRule>
  </conditionalFormatting>
  <conditionalFormatting sqref="X16:X17">
    <cfRule type="expression" dxfId="45" priority="46" stopIfTrue="1">
      <formula>IF(AND($P16&lt;&gt;0,ISBLANK($X16)),TRUE)</formula>
    </cfRule>
  </conditionalFormatting>
  <conditionalFormatting sqref="C16:C17">
    <cfRule type="expression" dxfId="44" priority="45" stopIfTrue="1">
      <formula>IF(AND($K16&lt;&gt;0,ISBLANK($C16)),TRUE)</formula>
    </cfRule>
  </conditionalFormatting>
  <conditionalFormatting sqref="J16">
    <cfRule type="expression" dxfId="43" priority="43" stopIfTrue="1">
      <formula>IF(J16&lt;K16/$F$4,TRUE,FALSE)</formula>
    </cfRule>
    <cfRule type="expression" dxfId="42" priority="44" stopIfTrue="1">
      <formula>IF(J16*0.8&lt;K16/$F$4,TRUE,FALSE)</formula>
    </cfRule>
  </conditionalFormatting>
  <conditionalFormatting sqref="J17">
    <cfRule type="expression" dxfId="41" priority="41" stopIfTrue="1">
      <formula>IF(J17&lt;K17/$F$4,TRUE,FALSE)</formula>
    </cfRule>
    <cfRule type="expression" dxfId="40" priority="42" stopIfTrue="1">
      <formula>IF(J17*0.8&lt;K17/$F$4,TRUE,FALSE)</formula>
    </cfRule>
  </conditionalFormatting>
  <conditionalFormatting sqref="Q16">
    <cfRule type="expression" dxfId="39" priority="39" stopIfTrue="1">
      <formula>IF(Q16&lt;P16/$F$4,TRUE,FALSE)</formula>
    </cfRule>
    <cfRule type="expression" dxfId="38" priority="40" stopIfTrue="1">
      <formula>IF(Q16*0.8&lt;P16/$F$4,TRUE,FALSE)</formula>
    </cfRule>
  </conditionalFormatting>
  <conditionalFormatting sqref="Q17">
    <cfRule type="expression" dxfId="37" priority="37" stopIfTrue="1">
      <formula>IF(Q17&lt;P17/$F$4,TRUE,FALSE)</formula>
    </cfRule>
    <cfRule type="expression" dxfId="36" priority="38" stopIfTrue="1">
      <formula>IF(Q17*0.8&lt;P17/$F$4,TRUE,FALSE)</formula>
    </cfRule>
  </conditionalFormatting>
  <conditionalFormatting sqref="X16:X17">
    <cfRule type="expression" dxfId="35" priority="36" stopIfTrue="1">
      <formula>IF(AND($P16&lt;&gt;0,ISBLANK($X16)),TRUE)</formula>
    </cfRule>
  </conditionalFormatting>
  <conditionalFormatting sqref="Q16">
    <cfRule type="expression" dxfId="34" priority="34" stopIfTrue="1">
      <formula>IF(Q16&lt;P16/$F$4,TRUE,FALSE)</formula>
    </cfRule>
    <cfRule type="expression" dxfId="33" priority="35" stopIfTrue="1">
      <formula>IF(Q16*0.8&lt;P16/$F$4,TRUE,FALSE)</formula>
    </cfRule>
  </conditionalFormatting>
  <conditionalFormatting sqref="Q17">
    <cfRule type="expression" dxfId="32" priority="32" stopIfTrue="1">
      <formula>IF(Q17&lt;P17/$F$4,TRUE,FALSE)</formula>
    </cfRule>
    <cfRule type="expression" dxfId="31" priority="33" stopIfTrue="1">
      <formula>IF(Q17*0.8&lt;P17/$F$4,TRUE,FALSE)</formula>
    </cfRule>
  </conditionalFormatting>
  <conditionalFormatting sqref="Q16">
    <cfRule type="expression" dxfId="30" priority="30" stopIfTrue="1">
      <formula>IF(Q16&lt;SUM(P16:P17)/$F$5,TRUE,FALSE)</formula>
    </cfRule>
    <cfRule type="expression" dxfId="29" priority="31" stopIfTrue="1">
      <formula>IF(Q16*0.8&lt;SUM(P16:P17)/$F$5,TRUE,FALSE)</formula>
    </cfRule>
  </conditionalFormatting>
  <conditionalFormatting sqref="X16:X17">
    <cfRule type="expression" dxfId="28" priority="29" stopIfTrue="1">
      <formula>IF(AND($P16&lt;&gt;0,ISBLANK($X16)),TRUE)</formula>
    </cfRule>
  </conditionalFormatting>
  <conditionalFormatting sqref="Q16:Q17">
    <cfRule type="expression" dxfId="27" priority="27" stopIfTrue="1">
      <formula>IF(Q16&lt;P16/$F$4,TRUE,FALSE)</formula>
    </cfRule>
    <cfRule type="expression" dxfId="26" priority="28" stopIfTrue="1">
      <formula>IF(Q16*0.8&lt;P16/$F$4,TRUE,FALSE)</formula>
    </cfRule>
  </conditionalFormatting>
  <conditionalFormatting sqref="P32:P33">
    <cfRule type="expression" dxfId="25" priority="25" stopIfTrue="1">
      <formula>IF(P32&lt;Q32/$F$4,TRUE,FALSE)</formula>
    </cfRule>
    <cfRule type="expression" dxfId="24" priority="26" stopIfTrue="1">
      <formula>IF(P32*0.8&lt;Q32/$F$4,TRUE,FALSE)</formula>
    </cfRule>
  </conditionalFormatting>
  <conditionalFormatting sqref="P32">
    <cfRule type="expression" dxfId="23" priority="23" stopIfTrue="1">
      <formula>IF(P32&lt;Q32/$F$4,TRUE,FALSE)</formula>
    </cfRule>
    <cfRule type="expression" dxfId="22" priority="24" stopIfTrue="1">
      <formula>IF(P32*0.8&lt;Q32/$F$4,TRUE,FALSE)</formula>
    </cfRule>
  </conditionalFormatting>
  <conditionalFormatting sqref="P33">
    <cfRule type="expression" dxfId="21" priority="21" stopIfTrue="1">
      <formula>IF(P33&lt;Q33/$F$4,TRUE,FALSE)</formula>
    </cfRule>
    <cfRule type="expression" dxfId="20" priority="22" stopIfTrue="1">
      <formula>IF(P33*0.8&lt;Q33/$F$4,TRUE,FALSE)</formula>
    </cfRule>
  </conditionalFormatting>
  <conditionalFormatting sqref="P32">
    <cfRule type="expression" dxfId="19" priority="19" stopIfTrue="1">
      <formula>IF(P32&lt;Q32/$F$4,TRUE,FALSE)</formula>
    </cfRule>
    <cfRule type="expression" dxfId="18" priority="20" stopIfTrue="1">
      <formula>IF(P32*0.8&lt;Q32/$F$4,TRUE,FALSE)</formula>
    </cfRule>
  </conditionalFormatting>
  <conditionalFormatting sqref="P33">
    <cfRule type="expression" dxfId="17" priority="17" stopIfTrue="1">
      <formula>IF(P33&lt;Q33/$F$4,TRUE,FALSE)</formula>
    </cfRule>
    <cfRule type="expression" dxfId="16" priority="18" stopIfTrue="1">
      <formula>IF(P33*0.8&lt;Q33/$F$4,TRUE,FALSE)</formula>
    </cfRule>
  </conditionalFormatting>
  <conditionalFormatting sqref="P32">
    <cfRule type="expression" dxfId="15" priority="15">
      <formula>IF(P32&lt;SUM(Q32:Q33)/$F$5,TRUE,FALSE)</formula>
    </cfRule>
    <cfRule type="expression" dxfId="14" priority="16">
      <formula>IF(P32*0.8&lt;SUM(Q32:Q33)/$F$5,TRUE,FALSE)</formula>
    </cfRule>
  </conditionalFormatting>
  <conditionalFormatting sqref="P32">
    <cfRule type="expression" dxfId="13" priority="13" stopIfTrue="1">
      <formula>IF(P32&lt;Q32/$F$4,TRUE,FALSE)</formula>
    </cfRule>
    <cfRule type="expression" dxfId="12" priority="14" stopIfTrue="1">
      <formula>IF(P32*0.8&lt;Q32/$F$4,TRUE,FALSE)</formula>
    </cfRule>
  </conditionalFormatting>
  <conditionalFormatting sqref="P33">
    <cfRule type="expression" dxfId="11" priority="11" stopIfTrue="1">
      <formula>IF(P33&lt;Q33/$F$4,TRUE,FALSE)</formula>
    </cfRule>
    <cfRule type="expression" dxfId="10" priority="12" stopIfTrue="1">
      <formula>IF(P33*0.8&lt;Q33/$F$4,TRUE,FALSE)</formula>
    </cfRule>
  </conditionalFormatting>
  <conditionalFormatting sqref="P32">
    <cfRule type="expression" dxfId="9" priority="9" stopIfTrue="1">
      <formula>IF(P32&lt;Q32/$F$4,TRUE,FALSE)</formula>
    </cfRule>
    <cfRule type="expression" dxfId="8" priority="10" stopIfTrue="1">
      <formula>IF(P32*0.8&lt;Q32/$F$4,TRUE,FALSE)</formula>
    </cfRule>
  </conditionalFormatting>
  <conditionalFormatting sqref="P33">
    <cfRule type="expression" dxfId="7" priority="7" stopIfTrue="1">
      <formula>IF(P33&lt;Q33/$F$4,TRUE,FALSE)</formula>
    </cfRule>
    <cfRule type="expression" dxfId="6" priority="8" stopIfTrue="1">
      <formula>IF(P33*0.8&lt;Q33/$F$4,TRUE,FALSE)</formula>
    </cfRule>
  </conditionalFormatting>
  <conditionalFormatting sqref="P32">
    <cfRule type="expression" dxfId="5" priority="5" stopIfTrue="1">
      <formula>IF(P32&lt;Q32/$F$4,TRUE,FALSE)</formula>
    </cfRule>
    <cfRule type="expression" dxfId="4" priority="6" stopIfTrue="1">
      <formula>IF(P32*0.8&lt;Q32/$F$4,TRUE,FALSE)</formula>
    </cfRule>
  </conditionalFormatting>
  <conditionalFormatting sqref="P33">
    <cfRule type="expression" dxfId="3" priority="3" stopIfTrue="1">
      <formula>IF(P33&lt;Q33/$F$4,TRUE,FALSE)</formula>
    </cfRule>
    <cfRule type="expression" dxfId="2" priority="4" stopIfTrue="1">
      <formula>IF(P33*0.8&lt;Q33/$F$4,TRUE,FALSE)</formula>
    </cfRule>
  </conditionalFormatting>
  <conditionalFormatting sqref="P32">
    <cfRule type="expression" dxfId="1" priority="1">
      <formula>IF(P32&lt;SUM(Q32:Q33)/$F$5,TRUE,FALSE)</formula>
    </cfRule>
    <cfRule type="expression" dxfId="0" priority="2">
      <formula>IF(P32*0.8&lt;SUM(Q32:Q33)/$F$5,TRUE,FALSE)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3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4"/>
  <sheetViews>
    <sheetView showGridLines="0" topLeftCell="C1" zoomScale="60" zoomScaleNormal="60" workbookViewId="0">
      <selection activeCell="V2" sqref="V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280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230</v>
      </c>
      <c r="P1" s="348"/>
      <c r="Q1" s="348"/>
      <c r="R1" s="348"/>
      <c r="S1" s="348"/>
      <c r="T1" s="5"/>
      <c r="U1" s="7" t="s">
        <v>3</v>
      </c>
      <c r="V1" s="325">
        <v>40707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125</v>
      </c>
      <c r="J4" s="2"/>
      <c r="K4" s="14" t="s">
        <v>7</v>
      </c>
      <c r="L4" s="350" t="s">
        <v>229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 t="str">
        <f>IF(ISBLANK(I4),"",IF(ISBLANK(I6),I4,""))</f>
        <v/>
      </c>
      <c r="J5" s="2"/>
      <c r="K5" s="14" t="s">
        <v>12</v>
      </c>
      <c r="L5" s="260" t="s">
        <v>229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>
        <v>125</v>
      </c>
      <c r="J6" s="2"/>
      <c r="K6" s="14" t="s">
        <v>17</v>
      </c>
      <c r="L6" s="260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IF(ISBLANK(P22),N46,O23)</f>
        <v>54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59" t="s">
        <v>25</v>
      </c>
      <c r="AC10" s="259" t="s">
        <v>34</v>
      </c>
      <c r="AD10" s="259" t="s">
        <v>35</v>
      </c>
      <c r="AE10" s="259" t="s">
        <v>36</v>
      </c>
      <c r="AF10" s="78" t="s">
        <v>37</v>
      </c>
      <c r="AG10" s="259" t="s">
        <v>38</v>
      </c>
      <c r="AH10" s="259" t="s">
        <v>39</v>
      </c>
      <c r="AI10" s="259" t="s">
        <v>40</v>
      </c>
      <c r="AJ10" s="259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230" t="s">
        <v>31</v>
      </c>
      <c r="D12" s="481" t="s">
        <v>186</v>
      </c>
      <c r="E12" s="373"/>
      <c r="F12" s="373"/>
      <c r="G12" s="373"/>
      <c r="H12" s="482"/>
      <c r="I12" s="434">
        <v>2</v>
      </c>
      <c r="J12" s="267">
        <v>45</v>
      </c>
      <c r="K12" s="254">
        <v>2640</v>
      </c>
      <c r="L12" s="254">
        <v>1</v>
      </c>
      <c r="M12" s="30">
        <f>IF(SUM(K12,P12)&gt;0,SUM(K12,P12),"")</f>
        <v>2780</v>
      </c>
      <c r="N12" s="31"/>
      <c r="O12" s="23">
        <v>2</v>
      </c>
      <c r="P12" s="34">
        <f t="shared" ref="P12:P13" si="0">32*1.25*2+60</f>
        <v>140</v>
      </c>
      <c r="Q12" s="254">
        <v>20</v>
      </c>
      <c r="R12" s="23">
        <v>1</v>
      </c>
      <c r="S12" s="372" t="s">
        <v>175</v>
      </c>
      <c r="T12" s="373"/>
      <c r="U12" s="373"/>
      <c r="V12" s="373"/>
      <c r="W12" s="374"/>
      <c r="X12" s="82" t="s">
        <v>35</v>
      </c>
      <c r="Y12" s="34"/>
      <c r="Z12" s="34"/>
      <c r="AA12" s="2"/>
      <c r="AB12" s="32">
        <f t="shared" ref="AB12:AB17" si="1">IF(AND($C12="P",$X12="P"),SUM($K12,$P12),IF($C12="P",$K12,IF($X12="P",$P12,0)))</f>
        <v>0</v>
      </c>
      <c r="AC12" s="32">
        <f t="shared" ref="AC12:AC17" si="2">IF(AND($C12="I",$X12="I"),SUM($K12,$P12),IF($C12="I",$K12,IF($X12="I",$P12,0)))</f>
        <v>0</v>
      </c>
      <c r="AD12" s="32">
        <f t="shared" ref="AD12:AD17" si="3">IF(AND($C12="F",$X12="F"),SUM($K12,$P12),IF($C12="F",$K12,IF($X12="F",$P12,0)))</f>
        <v>140</v>
      </c>
      <c r="AE12" s="32">
        <f t="shared" ref="AE12:AE17" si="4">IF(AND($C12="HID",$X12="HID"),SUM($K12,$P12),IF($C12="HID",$K12,IF($X12="HID",$P12,0)))</f>
        <v>0</v>
      </c>
      <c r="AF12" s="32">
        <f t="shared" ref="AF12:AF17" si="5">IF(AND($C12="R",$X12="R"),SUM($K12,$P12),IF($C12="R",$K12,IF($X12="R",$P12,0)))</f>
        <v>0</v>
      </c>
      <c r="AG12" s="32">
        <f t="shared" ref="AG12:AG17" si="6">IF(AND($C12="LM",$X12="LM"),SUM($K12,$P12),IF($C12="LM",$K12,IF($X12="LM",$P12,0)))</f>
        <v>0</v>
      </c>
      <c r="AH12" s="32">
        <f t="shared" ref="AH12:AH17" si="7">IF(AND($C12="M",$X12="M"),SUM($K12,$P12),IF($C12="M",$K12,IF($X12="M",$P12,0)))</f>
        <v>0</v>
      </c>
      <c r="AI12" s="32">
        <f t="shared" ref="AI12:AI17" si="8">IF(AND($C12="H",$X12="H"),SUM($K12,$P12),IF($C12="H",$K12,IF($X12="H",$P12,0)))</f>
        <v>0</v>
      </c>
      <c r="AJ12" s="32">
        <f t="shared" ref="AJ12:AJ17" si="9">IF(AND($C12="C",$X12="C"),SUM($K12,$P12),IF($C12="C",$K12,IF($X12="C",$P12,0)))</f>
        <v>2640</v>
      </c>
      <c r="AK12" s="32">
        <f t="shared" ref="AK12:AK17" si="10">IF(AND($C12="O",$X12="O"),SUM($K12,$P12),IF($C12="O",$K12,IF($X12="O",$P12,0)))</f>
        <v>0</v>
      </c>
    </row>
    <row r="13" spans="1:39" ht="24" customHeight="1" thickBot="1">
      <c r="A13" s="34"/>
      <c r="B13" s="34"/>
      <c r="C13" s="230" t="s">
        <v>31</v>
      </c>
      <c r="D13" s="481"/>
      <c r="E13" s="373"/>
      <c r="F13" s="373"/>
      <c r="G13" s="373"/>
      <c r="H13" s="482"/>
      <c r="I13" s="434"/>
      <c r="J13" s="267"/>
      <c r="K13" s="254">
        <v>2640</v>
      </c>
      <c r="L13" s="254">
        <v>3</v>
      </c>
      <c r="M13" s="31"/>
      <c r="N13" s="30">
        <f>IF(SUM(K13,P13)&gt;0,SUM(K13,P13),"")</f>
        <v>2640</v>
      </c>
      <c r="O13" s="23">
        <v>4</v>
      </c>
      <c r="P13" s="34">
        <v>0</v>
      </c>
      <c r="Q13" s="254">
        <v>20</v>
      </c>
      <c r="R13" s="23">
        <v>1</v>
      </c>
      <c r="S13" s="372" t="s">
        <v>185</v>
      </c>
      <c r="T13" s="373"/>
      <c r="U13" s="373"/>
      <c r="V13" s="373"/>
      <c r="W13" s="374"/>
      <c r="X13" s="82" t="s">
        <v>37</v>
      </c>
      <c r="Y13" s="34"/>
      <c r="Z13" s="34"/>
      <c r="AA13" s="2"/>
      <c r="AB13" s="32">
        <f t="shared" si="1"/>
        <v>0</v>
      </c>
      <c r="AC13" s="32">
        <f t="shared" si="2"/>
        <v>0</v>
      </c>
      <c r="AD13" s="32">
        <f t="shared" si="3"/>
        <v>0</v>
      </c>
      <c r="AE13" s="32">
        <f t="shared" si="4"/>
        <v>0</v>
      </c>
      <c r="AF13" s="32">
        <f t="shared" si="5"/>
        <v>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2640</v>
      </c>
      <c r="AK13" s="32">
        <f t="shared" si="10"/>
        <v>0</v>
      </c>
    </row>
    <row r="14" spans="1:39" ht="24" customHeight="1" thickTop="1">
      <c r="A14" s="34"/>
      <c r="B14" s="34"/>
      <c r="C14" s="230" t="s">
        <v>37</v>
      </c>
      <c r="D14" s="430" t="s">
        <v>303</v>
      </c>
      <c r="E14" s="386"/>
      <c r="F14" s="386"/>
      <c r="G14" s="386"/>
      <c r="H14" s="431"/>
      <c r="I14" s="434">
        <v>2</v>
      </c>
      <c r="J14" s="477">
        <v>30</v>
      </c>
      <c r="K14" s="84">
        <f>4400/2</f>
        <v>2200</v>
      </c>
      <c r="L14" s="254">
        <v>5</v>
      </c>
      <c r="M14" s="30">
        <f>IF(SUM(K14,P14)&gt;0,SUM(K14,P14),"")</f>
        <v>3750</v>
      </c>
      <c r="N14" s="31"/>
      <c r="O14" s="23">
        <v>6</v>
      </c>
      <c r="P14" s="84">
        <v>1550</v>
      </c>
      <c r="Q14" s="477">
        <v>30</v>
      </c>
      <c r="R14" s="267">
        <v>2</v>
      </c>
      <c r="S14" s="385" t="s">
        <v>304</v>
      </c>
      <c r="T14" s="386"/>
      <c r="U14" s="386"/>
      <c r="V14" s="386"/>
      <c r="W14" s="387"/>
      <c r="X14" s="82" t="s">
        <v>37</v>
      </c>
      <c r="Y14" s="34"/>
      <c r="Z14" s="34"/>
      <c r="AA14" s="2"/>
      <c r="AB14" s="32">
        <f t="shared" si="1"/>
        <v>0</v>
      </c>
      <c r="AC14" s="32">
        <f t="shared" si="2"/>
        <v>0</v>
      </c>
      <c r="AD14" s="32">
        <f t="shared" si="3"/>
        <v>0</v>
      </c>
      <c r="AE14" s="32">
        <f t="shared" si="4"/>
        <v>0</v>
      </c>
      <c r="AF14" s="32">
        <f t="shared" si="5"/>
        <v>3750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0</v>
      </c>
    </row>
    <row r="15" spans="1:39" ht="24" customHeight="1" thickBot="1">
      <c r="A15" s="34"/>
      <c r="B15" s="34"/>
      <c r="C15" s="230" t="s">
        <v>37</v>
      </c>
      <c r="D15" s="432"/>
      <c r="E15" s="389"/>
      <c r="F15" s="389"/>
      <c r="G15" s="389"/>
      <c r="H15" s="433"/>
      <c r="I15" s="434"/>
      <c r="J15" s="478"/>
      <c r="K15" s="84">
        <f>4400/2</f>
        <v>2200</v>
      </c>
      <c r="L15" s="261">
        <v>7</v>
      </c>
      <c r="M15" s="31"/>
      <c r="N15" s="30">
        <f>IF(SUM(K15,P15)&gt;0,SUM(K15,P15),"")</f>
        <v>3750</v>
      </c>
      <c r="O15" s="254">
        <v>8</v>
      </c>
      <c r="P15" s="84">
        <v>1550</v>
      </c>
      <c r="Q15" s="478"/>
      <c r="R15" s="267"/>
      <c r="S15" s="388"/>
      <c r="T15" s="389"/>
      <c r="U15" s="389"/>
      <c r="V15" s="389"/>
      <c r="W15" s="390"/>
      <c r="X15" s="82" t="s">
        <v>37</v>
      </c>
      <c r="Y15" s="34"/>
      <c r="Z15" s="34"/>
      <c r="AA15" s="2"/>
      <c r="AB15" s="32">
        <f t="shared" si="1"/>
        <v>0</v>
      </c>
      <c r="AC15" s="32">
        <f t="shared" si="2"/>
        <v>0</v>
      </c>
      <c r="AD15" s="32">
        <f t="shared" si="3"/>
        <v>0</v>
      </c>
      <c r="AE15" s="32">
        <f t="shared" si="4"/>
        <v>0</v>
      </c>
      <c r="AF15" s="32">
        <f t="shared" si="5"/>
        <v>3750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0</v>
      </c>
    </row>
    <row r="16" spans="1:39" ht="24" customHeight="1" thickTop="1">
      <c r="A16" s="34"/>
      <c r="B16" s="34"/>
      <c r="C16" s="82"/>
      <c r="D16" s="391" t="s">
        <v>198</v>
      </c>
      <c r="E16" s="392"/>
      <c r="F16" s="392"/>
      <c r="G16" s="392"/>
      <c r="H16" s="392"/>
      <c r="I16" s="254">
        <v>1</v>
      </c>
      <c r="J16" s="254"/>
      <c r="K16" s="34"/>
      <c r="L16" s="261">
        <v>9</v>
      </c>
      <c r="M16" s="30" t="str">
        <f>IF(SUM(K16,P16)&gt;0,SUM(K16,P16),"")</f>
        <v/>
      </c>
      <c r="N16" s="31"/>
      <c r="O16" s="254">
        <v>10</v>
      </c>
      <c r="P16" s="254"/>
      <c r="Q16" s="254"/>
      <c r="R16" s="254">
        <v>1</v>
      </c>
      <c r="S16" s="372" t="s">
        <v>198</v>
      </c>
      <c r="T16" s="373"/>
      <c r="U16" s="373"/>
      <c r="V16" s="373"/>
      <c r="W16" s="374"/>
      <c r="X16" s="82"/>
      <c r="Y16" s="34"/>
      <c r="Z16" s="34"/>
      <c r="AA16" s="2"/>
      <c r="AB16" s="32">
        <f t="shared" si="1"/>
        <v>0</v>
      </c>
      <c r="AC16" s="32">
        <f t="shared" si="2"/>
        <v>0</v>
      </c>
      <c r="AD16" s="32">
        <f t="shared" si="3"/>
        <v>0</v>
      </c>
      <c r="AE16" s="32">
        <f t="shared" si="4"/>
        <v>0</v>
      </c>
      <c r="AF16" s="32">
        <f t="shared" si="5"/>
        <v>0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0</v>
      </c>
    </row>
    <row r="17" spans="1:76" ht="24" customHeight="1" thickBot="1">
      <c r="A17" s="34"/>
      <c r="B17" s="34"/>
      <c r="C17" s="82"/>
      <c r="D17" s="391" t="s">
        <v>198</v>
      </c>
      <c r="E17" s="392"/>
      <c r="F17" s="392"/>
      <c r="G17" s="392"/>
      <c r="H17" s="392"/>
      <c r="I17" s="254">
        <v>1</v>
      </c>
      <c r="J17" s="254"/>
      <c r="K17" s="254"/>
      <c r="L17" s="261">
        <v>11</v>
      </c>
      <c r="M17" s="31"/>
      <c r="N17" s="30" t="str">
        <f>IF(SUM(K17,P17)&gt;0,SUM(K17,P17),"")</f>
        <v/>
      </c>
      <c r="O17" s="254">
        <v>12</v>
      </c>
      <c r="P17" s="254"/>
      <c r="Q17" s="254"/>
      <c r="R17" s="254">
        <v>1</v>
      </c>
      <c r="S17" s="372" t="s">
        <v>198</v>
      </c>
      <c r="T17" s="373"/>
      <c r="U17" s="373"/>
      <c r="V17" s="373"/>
      <c r="W17" s="374"/>
      <c r="X17" s="82"/>
      <c r="Y17" s="34"/>
      <c r="Z17" s="34"/>
      <c r="AA17" s="2"/>
      <c r="AB17" s="32">
        <f t="shared" si="1"/>
        <v>0</v>
      </c>
      <c r="AC17" s="32">
        <f t="shared" si="2"/>
        <v>0</v>
      </c>
      <c r="AD17" s="32">
        <f t="shared" si="3"/>
        <v>0</v>
      </c>
      <c r="AE17" s="32">
        <f t="shared" si="4"/>
        <v>0</v>
      </c>
      <c r="AF17" s="32">
        <f t="shared" si="5"/>
        <v>0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0</v>
      </c>
    </row>
    <row r="18" spans="1:76" s="2" customFormat="1" ht="24" hidden="1" customHeight="1" thickBot="1">
      <c r="A18" s="34"/>
      <c r="B18" s="35"/>
      <c r="C18" s="35"/>
      <c r="D18" s="125"/>
      <c r="E18" s="262"/>
      <c r="F18" s="262"/>
      <c r="G18" s="262"/>
      <c r="H18" s="262"/>
      <c r="I18" s="1"/>
      <c r="J18" s="1"/>
      <c r="K18" s="1"/>
      <c r="L18" s="1"/>
      <c r="M18" s="31"/>
      <c r="N18" s="30"/>
      <c r="O18" s="1"/>
      <c r="P18" s="1"/>
      <c r="Q18" s="1"/>
      <c r="R18" s="1"/>
      <c r="S18" s="262"/>
      <c r="T18" s="262"/>
      <c r="U18" s="257"/>
      <c r="V18" s="257"/>
      <c r="W18" s="258"/>
      <c r="X18" s="35"/>
      <c r="Y18" s="35"/>
      <c r="Z18" s="34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 thickTop="1">
      <c r="A19" s="34"/>
      <c r="B19" s="83"/>
      <c r="C19" s="83"/>
      <c r="D19" s="8"/>
      <c r="K19" s="1"/>
      <c r="L19" s="14" t="s">
        <v>42</v>
      </c>
      <c r="M19" s="84">
        <f>IF(SUM(M12:M18)&gt;0,SUM(M12:M18),"")</f>
        <v>6530</v>
      </c>
      <c r="N19" s="84">
        <f>IF(SUM(N12:N18)&gt;0,SUM(N12:N18),"")</f>
        <v>6390</v>
      </c>
      <c r="O19" s="35" t="s">
        <v>43</v>
      </c>
      <c r="P19" s="36">
        <f>SUM(M19:N19)</f>
        <v>12920</v>
      </c>
      <c r="Q19" s="37"/>
      <c r="R19" s="1"/>
      <c r="S19" s="1"/>
      <c r="U19" s="11"/>
      <c r="V19" s="11"/>
      <c r="W19" s="13"/>
      <c r="X19" s="83"/>
      <c r="Y19" s="83"/>
      <c r="Z19" s="34"/>
      <c r="AB19" s="38">
        <f t="shared" ref="AB19:AK19" si="11">SUM(AB11:AB17)</f>
        <v>0</v>
      </c>
      <c r="AC19" s="38">
        <f t="shared" si="11"/>
        <v>0</v>
      </c>
      <c r="AD19" s="38">
        <f t="shared" si="11"/>
        <v>140</v>
      </c>
      <c r="AE19" s="38">
        <f t="shared" si="11"/>
        <v>0</v>
      </c>
      <c r="AF19" s="38">
        <f t="shared" si="11"/>
        <v>7500</v>
      </c>
      <c r="AG19" s="38">
        <f t="shared" si="11"/>
        <v>0</v>
      </c>
      <c r="AH19" s="38">
        <f t="shared" si="11"/>
        <v>0</v>
      </c>
      <c r="AI19" s="38">
        <f t="shared" si="11"/>
        <v>0</v>
      </c>
      <c r="AJ19" s="38">
        <f t="shared" si="11"/>
        <v>5280</v>
      </c>
      <c r="AK19" s="38">
        <f t="shared" si="11"/>
        <v>0</v>
      </c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K20" s="1"/>
      <c r="L20" s="14" t="s">
        <v>100</v>
      </c>
      <c r="M20" s="39">
        <f>IF(M19="","",ROUND(M19/$F$4,3))</f>
        <v>54.417000000000002</v>
      </c>
      <c r="N20" s="39">
        <f>IF(N19="","",ROUND(N19/$F$4,3))</f>
        <v>53.25</v>
      </c>
      <c r="O20" s="40"/>
      <c r="P20" s="41"/>
      <c r="Q20" s="42" t="s">
        <v>44</v>
      </c>
      <c r="R20" s="42" t="s">
        <v>45</v>
      </c>
      <c r="S20" s="43"/>
      <c r="U20" s="393" t="s">
        <v>46</v>
      </c>
      <c r="V20" s="394"/>
      <c r="W20" s="395"/>
      <c r="X20" s="83"/>
      <c r="Y20" s="83"/>
      <c r="Z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>
      <c r="A21" s="34">
        <v>1</v>
      </c>
      <c r="B21" s="83"/>
      <c r="C21" s="83"/>
      <c r="D21" s="8"/>
      <c r="E21" s="18"/>
      <c r="F21" s="44"/>
      <c r="G21" s="44"/>
      <c r="H21" s="44"/>
      <c r="I21" s="44"/>
      <c r="K21" s="1"/>
      <c r="L21" s="14" t="s">
        <v>47</v>
      </c>
      <c r="M21" s="45"/>
      <c r="N21" s="45"/>
      <c r="O21" s="18"/>
      <c r="P21" s="46" t="s">
        <v>48</v>
      </c>
      <c r="Q21" s="47">
        <v>39063</v>
      </c>
      <c r="R21" s="47">
        <v>39087</v>
      </c>
      <c r="S21" s="43"/>
      <c r="U21" s="254" t="s">
        <v>49</v>
      </c>
      <c r="V21" s="254"/>
      <c r="W21" s="48"/>
      <c r="X21" s="83"/>
      <c r="Y21" s="83"/>
      <c r="Z21" s="34"/>
      <c r="AB21"/>
      <c r="AC21"/>
      <c r="AD21"/>
      <c r="AE21"/>
      <c r="AF21"/>
      <c r="AG21"/>
      <c r="AH21"/>
      <c r="AI21"/>
      <c r="AJ21"/>
      <c r="AK2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customHeight="1">
      <c r="A22" s="34"/>
      <c r="B22" s="83"/>
      <c r="C22" s="83"/>
      <c r="D22" s="8"/>
      <c r="F22" s="44"/>
      <c r="G22" s="44"/>
      <c r="H22" s="44"/>
      <c r="I22" s="44"/>
      <c r="K22" s="1"/>
      <c r="L22" s="14" t="s">
        <v>52</v>
      </c>
      <c r="M22" s="85">
        <f>IF(ISBLANK(M21),M19,M21*$F$4)</f>
        <v>6530</v>
      </c>
      <c r="N22" s="85">
        <f>IF(ISBLANK(N21),N19,N21*$F$4)</f>
        <v>6390</v>
      </c>
      <c r="O22" s="49" t="s">
        <v>43</v>
      </c>
      <c r="P22" s="43">
        <f>SUM(M22:N22)</f>
        <v>12920</v>
      </c>
      <c r="Q22" s="49"/>
      <c r="R22" s="1"/>
      <c r="S22" s="37"/>
      <c r="U22" s="50">
        <f>IF(OR(M19="",N19=""),"",IF(M19&gt;=N19,(M19-N19)/M19,(N19-M19)/N19))</f>
        <v>2.1439509954058193E-2</v>
      </c>
      <c r="V22" s="50"/>
      <c r="W22" s="51"/>
      <c r="X22" s="83"/>
      <c r="Y22" s="83"/>
      <c r="Z22" s="34"/>
      <c r="AB22"/>
      <c r="AC22"/>
      <c r="AD22"/>
      <c r="AE22"/>
      <c r="AF22"/>
      <c r="AG22"/>
      <c r="AH22"/>
      <c r="AI22"/>
      <c r="AJ22"/>
      <c r="AK22"/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customHeight="1" thickBot="1">
      <c r="A23" s="34"/>
      <c r="B23" s="83"/>
      <c r="C23" s="83"/>
      <c r="D23" s="396"/>
      <c r="E23" s="397"/>
      <c r="F23" s="53"/>
      <c r="G23" s="53"/>
      <c r="H23" s="53"/>
      <c r="I23" s="256"/>
      <c r="J23" s="54" t="s">
        <v>53</v>
      </c>
      <c r="K23" s="55">
        <f>IF(ISBLANK(P22),connected_va,P22)</f>
        <v>12920</v>
      </c>
      <c r="L23" s="56" t="s">
        <v>194</v>
      </c>
      <c r="M23" s="57"/>
      <c r="N23" s="58">
        <f>$F$5</f>
        <v>240</v>
      </c>
      <c r="O23" s="256">
        <f>ROUND(K23/F5,0)</f>
        <v>54</v>
      </c>
      <c r="P23" s="56" t="s">
        <v>56</v>
      </c>
      <c r="Q23" s="256"/>
      <c r="R23" s="59"/>
      <c r="S23" s="59"/>
      <c r="T23" s="60" t="s">
        <v>57</v>
      </c>
      <c r="U23" s="61" t="str">
        <f>IF(OR(M21="",N21=""),"",IF(M21&gt;=N21,(M21-N21)/M21,(N21-M21)/N21))</f>
        <v/>
      </c>
      <c r="V23" s="61" t="e">
        <f>IF(OR(N21="",#REF!=""),"",IF(N21&gt;=#REF!,(N21-#REF!)/N21,(#REF!-N21)/#REF!))</f>
        <v>#REF!</v>
      </c>
      <c r="W23" s="62" t="e">
        <f>IF(OR(#REF!="",M21=""),"",IF(#REF!&gt;=M21,(#REF!-M21)/#REF!,(M21-#REF!)/M21))</f>
        <v>#REF!</v>
      </c>
      <c r="X23" s="83"/>
      <c r="Y23" s="83"/>
      <c r="Z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401" t="s">
        <v>81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hidden="1" customHeight="1">
      <c r="D26" s="73">
        <v>1</v>
      </c>
      <c r="E26" s="404" t="s">
        <v>82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6"/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hidden="1" customHeight="1">
      <c r="D27" s="73">
        <v>2</v>
      </c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6"/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hidden="1" customHeight="1">
      <c r="D28" s="73">
        <v>3</v>
      </c>
      <c r="E28" s="404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6"/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398" t="s">
        <v>58</v>
      </c>
      <c r="E30" s="398"/>
      <c r="G30" s="63" t="s">
        <v>59</v>
      </c>
      <c r="H30" s="64" t="s">
        <v>60</v>
      </c>
      <c r="I30" s="65"/>
      <c r="J30" s="63" t="s">
        <v>61</v>
      </c>
      <c r="K30" s="65"/>
      <c r="L30" s="63" t="s">
        <v>62</v>
      </c>
      <c r="M30" s="65"/>
      <c r="N30" s="63" t="s">
        <v>63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 thickBot="1">
      <c r="D31" s="66" t="s">
        <v>64</v>
      </c>
      <c r="E31" s="1"/>
      <c r="G31" s="43">
        <f>ROUND(J31*H31,0)</f>
        <v>0</v>
      </c>
      <c r="H31" s="67">
        <v>1</v>
      </c>
      <c r="I31" s="1" t="s">
        <v>43</v>
      </c>
      <c r="J31" s="43">
        <f>$AB$19</f>
        <v>0</v>
      </c>
      <c r="K31" s="1" t="s">
        <v>65</v>
      </c>
      <c r="L31" s="68">
        <v>1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 thickTop="1">
      <c r="D32" s="66" t="s">
        <v>66</v>
      </c>
      <c r="E32" s="1"/>
      <c r="G32" s="1"/>
      <c r="H32" s="16"/>
      <c r="I32" s="1"/>
      <c r="J32" s="43"/>
      <c r="K32" s="1"/>
      <c r="M32" s="1"/>
      <c r="P32" s="477">
        <v>30</v>
      </c>
      <c r="Q32" s="479" t="s">
        <v>305</v>
      </c>
      <c r="R32" s="480"/>
      <c r="S32" s="480"/>
      <c r="T32" s="480"/>
      <c r="U32" s="480"/>
      <c r="V32" s="480"/>
      <c r="W32" s="480"/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 thickBot="1">
      <c r="D33" s="69" t="s">
        <v>67</v>
      </c>
      <c r="E33" s="1"/>
      <c r="G33" s="43">
        <f>ROUND(J33*H33,0)</f>
        <v>0</v>
      </c>
      <c r="H33" s="67">
        <v>1</v>
      </c>
      <c r="I33" s="1" t="s">
        <v>43</v>
      </c>
      <c r="J33" s="43">
        <f>$AC$19</f>
        <v>0</v>
      </c>
      <c r="K33" s="1" t="s">
        <v>65</v>
      </c>
      <c r="L33" s="68">
        <v>1.25</v>
      </c>
      <c r="M33" s="1" t="s">
        <v>43</v>
      </c>
      <c r="N33" s="43">
        <f>ROUND(J33*L33,0)</f>
        <v>0</v>
      </c>
      <c r="P33" s="478"/>
      <c r="Q33" s="479"/>
      <c r="R33" s="480"/>
      <c r="S33" s="480"/>
      <c r="T33" s="480"/>
      <c r="U33" s="480"/>
      <c r="V33" s="480"/>
      <c r="W33" s="480"/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 thickTop="1">
      <c r="D34" s="69" t="s">
        <v>68</v>
      </c>
      <c r="E34" s="1"/>
      <c r="G34" s="43">
        <f>ROUND(J34*H34,0)</f>
        <v>133</v>
      </c>
      <c r="H34" s="67">
        <v>0.95</v>
      </c>
      <c r="I34" s="1" t="s">
        <v>43</v>
      </c>
      <c r="J34" s="43">
        <f>$AD$19</f>
        <v>140</v>
      </c>
      <c r="K34" s="1" t="s">
        <v>65</v>
      </c>
      <c r="L34" s="68">
        <v>1.25</v>
      </c>
      <c r="M34" s="1" t="s">
        <v>43</v>
      </c>
      <c r="N34" s="43">
        <f>ROUND(J34*L34,0)</f>
        <v>175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>
      <c r="D35" s="69" t="s">
        <v>69</v>
      </c>
      <c r="E35" s="1"/>
      <c r="G35" s="43">
        <f>ROUND(J35*H35,0)</f>
        <v>0</v>
      </c>
      <c r="H35" s="67">
        <v>0.9</v>
      </c>
      <c r="I35" s="1" t="s">
        <v>43</v>
      </c>
      <c r="J35" s="43">
        <f>$AE$19</f>
        <v>0</v>
      </c>
      <c r="K35" s="1" t="s">
        <v>65</v>
      </c>
      <c r="L35" s="68">
        <v>1.25</v>
      </c>
      <c r="M35" s="1" t="s">
        <v>43</v>
      </c>
      <c r="N35" s="43">
        <f>ROUND(J35*L35,0)</f>
        <v>0</v>
      </c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>
      <c r="D36" s="66" t="s">
        <v>70</v>
      </c>
      <c r="E36" s="1"/>
      <c r="G36" s="1"/>
      <c r="H36" s="16"/>
      <c r="I36" s="1"/>
      <c r="J36" s="43"/>
      <c r="K36" s="37"/>
      <c r="M36" s="1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>
      <c r="D37" s="69" t="s">
        <v>71</v>
      </c>
      <c r="E37" s="1"/>
      <c r="G37" s="43">
        <f>ROUND(J37*H37,0)</f>
        <v>7500</v>
      </c>
      <c r="H37" s="67">
        <v>1</v>
      </c>
      <c r="I37" s="1" t="s">
        <v>43</v>
      </c>
      <c r="J37" s="43">
        <f>IF($AF$19&lt;=10000,$AF$19,10000)</f>
        <v>7500</v>
      </c>
      <c r="K37" s="1" t="s">
        <v>65</v>
      </c>
      <c r="L37" s="68">
        <v>1</v>
      </c>
      <c r="M37" s="1" t="s">
        <v>43</v>
      </c>
      <c r="N37" s="43">
        <f>ROUND(J37*L37,0)</f>
        <v>7500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72</v>
      </c>
      <c r="E38" s="1"/>
      <c r="G38" s="43">
        <f>ROUND(J38*H38,0)</f>
        <v>0</v>
      </c>
      <c r="H38" s="67">
        <v>1</v>
      </c>
      <c r="I38" s="1" t="s">
        <v>43</v>
      </c>
      <c r="J38" s="43">
        <f>IF($AF$19&lt;=10000,0,$AF$19-10000)</f>
        <v>0</v>
      </c>
      <c r="K38" s="1" t="s">
        <v>65</v>
      </c>
      <c r="L38" s="68">
        <v>0.5</v>
      </c>
      <c r="M38" s="1" t="s">
        <v>43</v>
      </c>
      <c r="N38" s="43">
        <f>ROUND(J38*L38,0)</f>
        <v>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73</v>
      </c>
      <c r="E39" s="1"/>
      <c r="G39" s="1"/>
      <c r="H39" s="16"/>
      <c r="I39" s="1"/>
      <c r="J39" s="43"/>
      <c r="K39" s="37"/>
      <c r="M39" s="1"/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9" t="s">
        <v>74</v>
      </c>
      <c r="E40" s="1"/>
      <c r="G40" s="43">
        <f>ROUND(J40*H40,0)</f>
        <v>0</v>
      </c>
      <c r="H40" s="67">
        <v>0.8</v>
      </c>
      <c r="I40" s="1" t="s">
        <v>43</v>
      </c>
      <c r="J40" s="43">
        <f>$AG$19</f>
        <v>0</v>
      </c>
      <c r="K40" s="1" t="s">
        <v>65</v>
      </c>
      <c r="L40" s="68">
        <v>1.25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9" t="s">
        <v>75</v>
      </c>
      <c r="E41" s="1"/>
      <c r="G41" s="43">
        <f>ROUND(J41*H41,0)</f>
        <v>0</v>
      </c>
      <c r="H41" s="67">
        <v>0.8</v>
      </c>
      <c r="I41" s="1" t="s">
        <v>43</v>
      </c>
      <c r="J41" s="43">
        <f>$AH$19</f>
        <v>0</v>
      </c>
      <c r="K41" s="1" t="s">
        <v>65</v>
      </c>
      <c r="L41" s="68">
        <v>1</v>
      </c>
      <c r="M41" s="1" t="s">
        <v>43</v>
      </c>
      <c r="N41" s="43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66" t="s">
        <v>76</v>
      </c>
      <c r="E42" s="1"/>
      <c r="G42" s="43">
        <f>ROUND(J42*H42,0)</f>
        <v>0</v>
      </c>
      <c r="H42" s="67">
        <v>0.8</v>
      </c>
      <c r="I42" s="1" t="s">
        <v>43</v>
      </c>
      <c r="J42" s="43">
        <f>$AI$19</f>
        <v>0</v>
      </c>
      <c r="K42" s="1" t="s">
        <v>65</v>
      </c>
      <c r="L42" s="68">
        <v>1</v>
      </c>
      <c r="M42" s="1" t="s">
        <v>43</v>
      </c>
      <c r="N42" s="43">
        <f>ROUND(J42*L42,0)</f>
        <v>0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D43" s="66" t="s">
        <v>77</v>
      </c>
      <c r="E43" s="1"/>
      <c r="G43" s="43">
        <f>ROUND(J43*H43,0)</f>
        <v>4224</v>
      </c>
      <c r="H43" s="67">
        <v>0.8</v>
      </c>
      <c r="I43" s="1" t="s">
        <v>43</v>
      </c>
      <c r="J43" s="43">
        <f>$AJ$19</f>
        <v>5280</v>
      </c>
      <c r="K43" s="1" t="s">
        <v>65</v>
      </c>
      <c r="L43" s="68">
        <v>1</v>
      </c>
      <c r="M43" s="1" t="s">
        <v>43</v>
      </c>
      <c r="N43" s="43">
        <f>ROUND(J43*L43,0)</f>
        <v>5280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D44" s="66" t="s">
        <v>78</v>
      </c>
      <c r="E44" s="1"/>
      <c r="G44" s="70">
        <f>ROUND(J44*H44,0)</f>
        <v>0</v>
      </c>
      <c r="H44" s="67">
        <v>1</v>
      </c>
      <c r="I44" s="1" t="s">
        <v>43</v>
      </c>
      <c r="J44" s="70">
        <f>$AK$19</f>
        <v>0</v>
      </c>
      <c r="K44" s="1" t="s">
        <v>65</v>
      </c>
      <c r="L44" s="68">
        <v>1</v>
      </c>
      <c r="M44" s="1" t="s">
        <v>43</v>
      </c>
      <c r="N44" s="70">
        <f>ROUND(J44*L44,0)</f>
        <v>0</v>
      </c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1"/>
      <c r="E45" s="1"/>
      <c r="G45" s="43">
        <f>SUM(G31:G44)</f>
        <v>11857</v>
      </c>
      <c r="H45" s="37" t="s">
        <v>79</v>
      </c>
      <c r="I45" s="1"/>
      <c r="J45" s="43">
        <f>SUM(J31:J44)</f>
        <v>12920</v>
      </c>
      <c r="K45" s="2" t="s">
        <v>61</v>
      </c>
      <c r="M45" s="1"/>
      <c r="N45" s="43">
        <f>SUM(N31:N44)</f>
        <v>12955</v>
      </c>
      <c r="O45" s="2" t="s">
        <v>61</v>
      </c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M46" s="71" t="s">
        <v>80</v>
      </c>
      <c r="N46" s="116">
        <f>ROUND($N$45/$F$5,0)</f>
        <v>54</v>
      </c>
      <c r="O46" s="72" t="s">
        <v>56</v>
      </c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M54" s="1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1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s="2" customFormat="1" ht="24.7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M55" s="1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s="2" customFormat="1" ht="24.75" customHeight="1">
      <c r="AM56" s="1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s="2" customFormat="1" ht="24.75" customHeight="1">
      <c r="AM57" s="1"/>
      <c r="AZ57" s="1"/>
    </row>
    <row r="58" spans="1:76" s="2" customFormat="1" ht="24.75" customHeight="1">
      <c r="AM58" s="1"/>
      <c r="AZ58" s="1"/>
    </row>
    <row r="59" spans="1:76" ht="24.75" customHeight="1">
      <c r="A59" s="117" t="s">
        <v>145</v>
      </c>
      <c r="AO59" s="74" t="s">
        <v>83</v>
      </c>
      <c r="AP59" s="74"/>
      <c r="AW59" s="399"/>
      <c r="AX59" s="399"/>
      <c r="BB59" s="74" t="s">
        <v>84</v>
      </c>
      <c r="BJ59" s="2"/>
      <c r="BK59" s="74" t="s">
        <v>85</v>
      </c>
      <c r="BL59" s="74"/>
      <c r="BU59" s="399"/>
      <c r="BV59" s="399"/>
      <c r="BW59" s="399"/>
      <c r="BX59" s="399"/>
    </row>
    <row r="60" spans="1:76" ht="24.75" customHeight="1">
      <c r="A60" s="117" t="s">
        <v>146</v>
      </c>
      <c r="AO60" s="400" t="s">
        <v>86</v>
      </c>
      <c r="AP60" s="400"/>
      <c r="AQ60" s="400"/>
      <c r="AR60" s="400"/>
      <c r="AS60" s="400"/>
      <c r="AT60" s="400"/>
      <c r="AU60" s="400"/>
      <c r="AV60" s="400"/>
      <c r="AW60" s="400"/>
      <c r="AX60" s="400"/>
      <c r="BJ60" s="2"/>
      <c r="BK60" s="400" t="s">
        <v>86</v>
      </c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</row>
    <row r="61" spans="1:76" ht="24.75" customHeight="1">
      <c r="AO61" s="411" t="s">
        <v>87</v>
      </c>
      <c r="AP61" s="411"/>
      <c r="AQ61" s="411"/>
      <c r="AR61" s="412" t="str">
        <f>$E$1</f>
        <v>P8</v>
      </c>
      <c r="AS61" s="412"/>
      <c r="AT61" s="412"/>
      <c r="AU61" s="412"/>
      <c r="AV61" s="412"/>
      <c r="AW61" s="412"/>
      <c r="AX61" s="412"/>
      <c r="BB61" s="75" t="s">
        <v>88</v>
      </c>
      <c r="BJ61" s="2"/>
      <c r="BK61" s="411" t="s">
        <v>87</v>
      </c>
      <c r="BL61" s="411"/>
      <c r="BM61" s="411"/>
      <c r="BN61" s="412" t="str">
        <f>$E$1</f>
        <v>P8</v>
      </c>
      <c r="BO61" s="412"/>
      <c r="BP61" s="412"/>
      <c r="BQ61" s="412"/>
      <c r="BR61" s="412"/>
      <c r="BS61" s="412"/>
      <c r="BT61" s="412"/>
      <c r="BU61" s="412"/>
      <c r="BV61" s="412"/>
      <c r="BW61" s="412"/>
      <c r="BX61" s="412"/>
    </row>
    <row r="62" spans="1:76" ht="24.75" customHeight="1">
      <c r="AO62" s="413" t="s">
        <v>89</v>
      </c>
      <c r="AP62" s="413"/>
      <c r="AQ62" s="413"/>
      <c r="AR62" s="414" t="str">
        <f>$O$1</f>
        <v>Site MDB2 #8 (100A/80F disc.)</v>
      </c>
      <c r="AS62" s="414"/>
      <c r="AT62" s="414"/>
      <c r="AU62" s="414"/>
      <c r="AV62" s="414"/>
      <c r="AW62" s="414"/>
      <c r="AX62" s="414"/>
      <c r="BB62" s="75" t="s">
        <v>90</v>
      </c>
      <c r="BJ62" s="2"/>
      <c r="BK62" s="413" t="s">
        <v>89</v>
      </c>
      <c r="BL62" s="413"/>
      <c r="BM62" s="413"/>
      <c r="BN62" s="414" t="str">
        <f>$O$1</f>
        <v>Site MDB2 #8 (100A/80F disc.)</v>
      </c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</row>
    <row r="63" spans="1:76" ht="24.75" customHeight="1">
      <c r="AO63" s="421" t="str">
        <f>CONCATENATE("VOLTAGE:  ",$F$4,"/",$F$5,"V ",$F$6,"-PHASE ",$F$7," WIRE")</f>
        <v>VOLTAGE:  120/240V 1-PHASE 3 WIRE</v>
      </c>
      <c r="AP63" s="422"/>
      <c r="AQ63" s="422"/>
      <c r="AR63" s="422"/>
      <c r="AS63" s="423"/>
      <c r="AT63" s="407" t="s">
        <v>91</v>
      </c>
      <c r="AU63" s="408"/>
      <c r="AV63" s="408"/>
      <c r="AW63" s="409">
        <f ca="1">TODAY()</f>
        <v>40707</v>
      </c>
      <c r="AX63" s="410"/>
      <c r="BB63" s="75" t="s">
        <v>92</v>
      </c>
      <c r="BJ63" s="2"/>
      <c r="BK63" s="421" t="str">
        <f>CONCATENATE("VOLTAGE:  ",$F$4,"/",$F$5,"V ",$F$6,"-PHASE ",$F$7," WIRE")</f>
        <v>VOLTAGE:  120/240V 1-PHASE 3 WIRE</v>
      </c>
      <c r="BL63" s="422"/>
      <c r="BM63" s="422"/>
      <c r="BN63" s="422"/>
      <c r="BO63" s="422"/>
      <c r="BP63" s="422"/>
      <c r="BQ63" s="423"/>
      <c r="BR63" s="407" t="s">
        <v>91</v>
      </c>
      <c r="BS63" s="408"/>
      <c r="BT63" s="408"/>
      <c r="BU63" s="409">
        <f ca="1">TODAY()</f>
        <v>40707</v>
      </c>
      <c r="BV63" s="409"/>
      <c r="BW63" s="409"/>
      <c r="BX63" s="410"/>
    </row>
    <row r="64" spans="1:76" ht="24.75" customHeight="1">
      <c r="AM64" s="32">
        <v>1</v>
      </c>
      <c r="AO64" s="415" t="s">
        <v>93</v>
      </c>
      <c r="AP64" s="416"/>
      <c r="AQ64" s="417" t="s">
        <v>94</v>
      </c>
      <c r="AR64" s="417"/>
      <c r="AS64" s="418"/>
      <c r="AT64" s="415" t="s">
        <v>93</v>
      </c>
      <c r="AU64" s="416"/>
      <c r="AV64" s="419" t="s">
        <v>94</v>
      </c>
      <c r="AW64" s="417"/>
      <c r="AX64" s="418"/>
      <c r="AZ64" s="32">
        <v>1</v>
      </c>
      <c r="BB64" s="75" t="s">
        <v>95</v>
      </c>
      <c r="BJ64" s="2"/>
      <c r="BK64" s="420" t="s">
        <v>93</v>
      </c>
      <c r="BL64" s="420"/>
      <c r="BM64" s="419" t="s">
        <v>94</v>
      </c>
      <c r="BN64" s="417"/>
      <c r="BO64" s="417"/>
      <c r="BP64" s="417"/>
      <c r="BQ64" s="418"/>
      <c r="BR64" s="415" t="s">
        <v>93</v>
      </c>
      <c r="BS64" s="416"/>
      <c r="BT64" s="419" t="s">
        <v>94</v>
      </c>
      <c r="BU64" s="417"/>
      <c r="BV64" s="417"/>
      <c r="BW64" s="417"/>
      <c r="BX64" s="418"/>
    </row>
    <row r="65" spans="39:76" ht="24.75" customHeight="1">
      <c r="AM65" s="32">
        <f t="shared" ref="AM65:AM70" si="12">IF(I12=0,IF(I11=0,I10,I11),I12)</f>
        <v>2</v>
      </c>
      <c r="AO65" s="255">
        <v>1</v>
      </c>
      <c r="AP65" s="87" t="str">
        <f t="shared" ref="AP65:AP85" si="13">CONCATENATE($AM65,"P")</f>
        <v>2P</v>
      </c>
      <c r="AQ65" s="424" t="str">
        <f t="shared" ref="AQ65:AQ70" si="14">IF($AM65=1,IF($D12="","",$D12),IF(AND($AM65=2,$AM64=1),$D12,IF(AND($AM65=3,$AM64=1),$D12,$AQ64)))</f>
        <v>AC Unit, 1.5 ton</v>
      </c>
      <c r="AR65" s="425"/>
      <c r="AS65" s="426"/>
      <c r="AT65" s="255">
        <v>2</v>
      </c>
      <c r="AU65" s="87" t="str">
        <f t="shared" ref="AU65:AU85" si="15">CONCATENATE($AZ65,"P")</f>
        <v>1P</v>
      </c>
      <c r="AV65" s="425" t="str">
        <f t="shared" ref="AV65:AV70" si="16">IF($AZ65=1,IF($S12="","",$S12),IF(AND($AZ65=2,$AZ64=1),$S12,IF(AND($AZ65=2,$AZ64=3),$S12,IF(AND($AZ65=3,$AZ64=1),$S12,IF(AND($AZ65=3,$AZ64=2),$S12,$AV64)))))</f>
        <v>Lights</v>
      </c>
      <c r="AW65" s="425"/>
      <c r="AX65" s="426"/>
      <c r="AZ65" s="32">
        <f t="shared" ref="AZ65:AZ70" si="17">IF(R12=0,IF(R11=0,R10,R11),R12)</f>
        <v>1</v>
      </c>
      <c r="BB65" s="75"/>
      <c r="BJ65" s="2"/>
      <c r="BK65" s="255">
        <v>1</v>
      </c>
      <c r="BL65" s="87" t="str">
        <f t="shared" ref="BL65:BL85" si="18">CONCATENATE($AM65,"P")</f>
        <v>2P</v>
      </c>
      <c r="BM65" s="424" t="str">
        <f t="shared" ref="BM65:BM70" si="19">IF($AM65=1,IF($D12="","",$D12),IF(AND($AM65=2,$AM64=1),$D12,IF(AND($AM65=3,$AM64=1),$D12,$BM64)))</f>
        <v>AC Unit, 1.5 ton</v>
      </c>
      <c r="BN65" s="425"/>
      <c r="BO65" s="425"/>
      <c r="BP65" s="425"/>
      <c r="BQ65" s="426"/>
      <c r="BR65" s="255">
        <v>2</v>
      </c>
      <c r="BS65" s="87" t="str">
        <f t="shared" ref="BS65:BS85" si="20">CONCATENATE($AZ65,"P")</f>
        <v>1P</v>
      </c>
      <c r="BT65" s="424" t="str">
        <f t="shared" ref="BT65:BT70" si="21">IF($AZ65=1,IF($S12="","",$S12),IF(AND($AZ65=2,$AZ64=1),$S12,IF(AND($AZ65=2,$AZ64=3),$S12,IF(AND($AZ65=3,$AZ64=1),$S12,IF(AND($AZ65=3,$AZ64=2),$S12,$BT64)))))</f>
        <v>Lights</v>
      </c>
      <c r="BU65" s="425"/>
      <c r="BV65" s="425"/>
      <c r="BW65" s="425"/>
      <c r="BX65" s="426"/>
    </row>
    <row r="66" spans="39:76" ht="24.75" customHeight="1">
      <c r="AM66" s="32">
        <f t="shared" si="12"/>
        <v>2</v>
      </c>
      <c r="AO66" s="255">
        <v>3</v>
      </c>
      <c r="AP66" s="87" t="str">
        <f t="shared" si="13"/>
        <v>2P</v>
      </c>
      <c r="AQ66" s="424" t="str">
        <f t="shared" si="14"/>
        <v>AC Unit, 1.5 ton</v>
      </c>
      <c r="AR66" s="425"/>
      <c r="AS66" s="426"/>
      <c r="AT66" s="255">
        <v>4</v>
      </c>
      <c r="AU66" s="87" t="str">
        <f t="shared" si="15"/>
        <v>1P</v>
      </c>
      <c r="AV66" s="425" t="str">
        <f t="shared" si="16"/>
        <v>Spare</v>
      </c>
      <c r="AW66" s="425"/>
      <c r="AX66" s="426"/>
      <c r="AZ66" s="32">
        <f t="shared" si="17"/>
        <v>1</v>
      </c>
      <c r="BB66" s="75"/>
      <c r="BJ66" s="2"/>
      <c r="BK66" s="255">
        <v>3</v>
      </c>
      <c r="BL66" s="87" t="str">
        <f t="shared" si="18"/>
        <v>2P</v>
      </c>
      <c r="BM66" s="424" t="str">
        <f t="shared" si="19"/>
        <v>AC Unit, 1.5 ton</v>
      </c>
      <c r="BN66" s="425"/>
      <c r="BO66" s="425"/>
      <c r="BP66" s="425"/>
      <c r="BQ66" s="426"/>
      <c r="BR66" s="255">
        <v>4</v>
      </c>
      <c r="BS66" s="87" t="str">
        <f t="shared" si="20"/>
        <v>1P</v>
      </c>
      <c r="BT66" s="424" t="str">
        <f t="shared" si="21"/>
        <v>Spare</v>
      </c>
      <c r="BU66" s="425"/>
      <c r="BV66" s="425"/>
      <c r="BW66" s="425"/>
      <c r="BX66" s="426"/>
    </row>
    <row r="67" spans="39:76" ht="24.75" customHeight="1">
      <c r="AM67" s="32">
        <f t="shared" si="12"/>
        <v>2</v>
      </c>
      <c r="AO67" s="255">
        <v>5</v>
      </c>
      <c r="AP67" s="87" t="str">
        <f t="shared" si="13"/>
        <v>2P</v>
      </c>
      <c r="AQ67" s="424" t="str">
        <f t="shared" si="14"/>
        <v>AC Unit, 1.5 ton</v>
      </c>
      <c r="AR67" s="425"/>
      <c r="AS67" s="426"/>
      <c r="AT67" s="255">
        <v>6</v>
      </c>
      <c r="AU67" s="87" t="str">
        <f t="shared" si="15"/>
        <v>2P</v>
      </c>
      <c r="AV67" s="425" t="str">
        <f t="shared" si="16"/>
        <v>Spider B - Coleman Cable 01980 (inside loads)                                (P5)</v>
      </c>
      <c r="AW67" s="425"/>
      <c r="AX67" s="426"/>
      <c r="AZ67" s="32">
        <f t="shared" si="17"/>
        <v>2</v>
      </c>
      <c r="BB67" s="75"/>
      <c r="BJ67" s="2"/>
      <c r="BK67" s="255">
        <v>5</v>
      </c>
      <c r="BL67" s="87" t="str">
        <f t="shared" si="18"/>
        <v>2P</v>
      </c>
      <c r="BM67" s="424" t="str">
        <f t="shared" si="19"/>
        <v>AC Unit, 1.5 ton</v>
      </c>
      <c r="BN67" s="425"/>
      <c r="BO67" s="425"/>
      <c r="BP67" s="425"/>
      <c r="BQ67" s="426"/>
      <c r="BR67" s="255">
        <v>6</v>
      </c>
      <c r="BS67" s="87" t="str">
        <f t="shared" si="20"/>
        <v>2P</v>
      </c>
      <c r="BT67" s="424" t="str">
        <f t="shared" si="21"/>
        <v>Spider B - Coleman Cable 01980 (inside loads)                                (P5)</v>
      </c>
      <c r="BU67" s="425"/>
      <c r="BV67" s="425"/>
      <c r="BW67" s="425"/>
      <c r="BX67" s="426"/>
    </row>
    <row r="68" spans="39:76" ht="24.75" customHeight="1">
      <c r="AM68" s="32">
        <f t="shared" si="12"/>
        <v>2</v>
      </c>
      <c r="AO68" s="255">
        <v>7</v>
      </c>
      <c r="AP68" s="87" t="str">
        <f t="shared" si="13"/>
        <v>2P</v>
      </c>
      <c r="AQ68" s="424" t="str">
        <f t="shared" si="14"/>
        <v>AC Unit, 1.5 ton</v>
      </c>
      <c r="AR68" s="425"/>
      <c r="AS68" s="426"/>
      <c r="AT68" s="255">
        <v>8</v>
      </c>
      <c r="AU68" s="87" t="str">
        <f t="shared" si="15"/>
        <v>2P</v>
      </c>
      <c r="AV68" s="425" t="str">
        <f t="shared" si="16"/>
        <v>Spider B - Coleman Cable 01980 (inside loads)                                (P5)</v>
      </c>
      <c r="AW68" s="425"/>
      <c r="AX68" s="426"/>
      <c r="AZ68" s="32">
        <f t="shared" si="17"/>
        <v>2</v>
      </c>
      <c r="BB68" s="75"/>
      <c r="BJ68" s="2"/>
      <c r="BK68" s="255">
        <v>7</v>
      </c>
      <c r="BL68" s="87" t="str">
        <f t="shared" si="18"/>
        <v>2P</v>
      </c>
      <c r="BM68" s="424" t="str">
        <f t="shared" si="19"/>
        <v>AC Unit, 1.5 ton</v>
      </c>
      <c r="BN68" s="425"/>
      <c r="BO68" s="425"/>
      <c r="BP68" s="425"/>
      <c r="BQ68" s="426"/>
      <c r="BR68" s="255">
        <v>8</v>
      </c>
      <c r="BS68" s="87" t="str">
        <f t="shared" si="20"/>
        <v>2P</v>
      </c>
      <c r="BT68" s="424" t="str">
        <f t="shared" si="21"/>
        <v>Spider B - Coleman Cable 01980 (inside loads)                                (P5)</v>
      </c>
      <c r="BU68" s="425"/>
      <c r="BV68" s="425"/>
      <c r="BW68" s="425"/>
      <c r="BX68" s="426"/>
    </row>
    <row r="69" spans="39:76" ht="24.75" customHeight="1">
      <c r="AM69" s="32">
        <f t="shared" si="12"/>
        <v>1</v>
      </c>
      <c r="AO69" s="255">
        <v>9</v>
      </c>
      <c r="AP69" s="87" t="str">
        <f t="shared" si="13"/>
        <v>1P</v>
      </c>
      <c r="AQ69" s="424" t="str">
        <f t="shared" si="14"/>
        <v>Space</v>
      </c>
      <c r="AR69" s="425"/>
      <c r="AS69" s="426"/>
      <c r="AT69" s="255">
        <v>10</v>
      </c>
      <c r="AU69" s="87" t="str">
        <f t="shared" si="15"/>
        <v>1P</v>
      </c>
      <c r="AV69" s="425" t="str">
        <f t="shared" si="16"/>
        <v>Space</v>
      </c>
      <c r="AW69" s="425"/>
      <c r="AX69" s="426"/>
      <c r="AZ69" s="32">
        <f t="shared" si="17"/>
        <v>1</v>
      </c>
      <c r="BB69" s="75"/>
      <c r="BJ69" s="2"/>
      <c r="BK69" s="255">
        <v>9</v>
      </c>
      <c r="BL69" s="87" t="str">
        <f t="shared" si="18"/>
        <v>1P</v>
      </c>
      <c r="BM69" s="424" t="str">
        <f t="shared" si="19"/>
        <v>Space</v>
      </c>
      <c r="BN69" s="425"/>
      <c r="BO69" s="425"/>
      <c r="BP69" s="425"/>
      <c r="BQ69" s="426"/>
      <c r="BR69" s="255">
        <v>10</v>
      </c>
      <c r="BS69" s="87" t="str">
        <f t="shared" si="20"/>
        <v>1P</v>
      </c>
      <c r="BT69" s="424" t="str">
        <f t="shared" si="21"/>
        <v>Space</v>
      </c>
      <c r="BU69" s="425"/>
      <c r="BV69" s="425"/>
      <c r="BW69" s="425"/>
      <c r="BX69" s="426"/>
    </row>
    <row r="70" spans="39:76" ht="24.75" customHeight="1">
      <c r="AM70" s="32">
        <f t="shared" si="12"/>
        <v>1</v>
      </c>
      <c r="AO70" s="255">
        <v>11</v>
      </c>
      <c r="AP70" s="87" t="str">
        <f t="shared" si="13"/>
        <v>1P</v>
      </c>
      <c r="AQ70" s="424" t="str">
        <f t="shared" si="14"/>
        <v>Space</v>
      </c>
      <c r="AR70" s="425"/>
      <c r="AS70" s="426"/>
      <c r="AT70" s="255">
        <v>12</v>
      </c>
      <c r="AU70" s="87" t="str">
        <f t="shared" si="15"/>
        <v>1P</v>
      </c>
      <c r="AV70" s="425" t="str">
        <f t="shared" si="16"/>
        <v>Space</v>
      </c>
      <c r="AW70" s="425"/>
      <c r="AX70" s="426"/>
      <c r="AZ70" s="32">
        <f t="shared" si="17"/>
        <v>1</v>
      </c>
      <c r="BB70" s="75"/>
      <c r="BJ70" s="2"/>
      <c r="BK70" s="255">
        <v>11</v>
      </c>
      <c r="BL70" s="87" t="str">
        <f t="shared" si="18"/>
        <v>1P</v>
      </c>
      <c r="BM70" s="424" t="str">
        <f t="shared" si="19"/>
        <v>Space</v>
      </c>
      <c r="BN70" s="425"/>
      <c r="BO70" s="425"/>
      <c r="BP70" s="425"/>
      <c r="BQ70" s="426"/>
      <c r="BR70" s="255">
        <v>12</v>
      </c>
      <c r="BS70" s="87" t="str">
        <f t="shared" si="20"/>
        <v>1P</v>
      </c>
      <c r="BT70" s="424" t="str">
        <f t="shared" si="21"/>
        <v>Space</v>
      </c>
      <c r="BU70" s="425"/>
      <c r="BV70" s="425"/>
      <c r="BW70" s="425"/>
      <c r="BX70" s="426"/>
    </row>
    <row r="71" spans="39:76" ht="24.75" customHeight="1">
      <c r="AM71" s="32" t="e">
        <f>IF(#REF!=0,IF(I17=0,I16,I17),#REF!)</f>
        <v>#REF!</v>
      </c>
      <c r="AO71" s="255">
        <v>13</v>
      </c>
      <c r="AP71" s="87" t="e">
        <f t="shared" si="13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55">
        <v>14</v>
      </c>
      <c r="AU71" s="87" t="e">
        <f t="shared" si="15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IF(#REF!=0,IF(R17=0,R16,R17),#REF!)</f>
        <v>#REF!</v>
      </c>
      <c r="BB71" s="75"/>
      <c r="BJ71" s="2"/>
      <c r="BK71" s="255">
        <v>13</v>
      </c>
      <c r="BL71" s="87" t="e">
        <f t="shared" si="18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55">
        <v>14</v>
      </c>
      <c r="BS71" s="87" t="e">
        <f t="shared" si="20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IF(#REF!=0,IF(#REF!=0,I17,#REF!),#REF!)</f>
        <v>#REF!</v>
      </c>
      <c r="AO72" s="255">
        <v>15</v>
      </c>
      <c r="AP72" s="87" t="e">
        <f t="shared" si="13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55">
        <v>16</v>
      </c>
      <c r="AU72" s="87" t="e">
        <f t="shared" si="15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IF(#REF!=0,IF(#REF!=0,R17,#REF!),#REF!)</f>
        <v>#REF!</v>
      </c>
      <c r="BB72" s="75"/>
      <c r="BJ72" s="2"/>
      <c r="BK72" s="255">
        <v>15</v>
      </c>
      <c r="BL72" s="87" t="e">
        <f t="shared" si="18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55">
        <v>16</v>
      </c>
      <c r="BS72" s="87" t="e">
        <f t="shared" si="20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55">
        <v>17</v>
      </c>
      <c r="AP73" s="87" t="e">
        <f t="shared" si="13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55">
        <v>18</v>
      </c>
      <c r="AU73" s="87" t="e">
        <f t="shared" si="15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55">
        <v>17</v>
      </c>
      <c r="BL73" s="87" t="e">
        <f t="shared" si="18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55">
        <v>18</v>
      </c>
      <c r="BS73" s="87" t="e">
        <f t="shared" si="20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55">
        <v>19</v>
      </c>
      <c r="AP74" s="87" t="e">
        <f t="shared" si="13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55">
        <v>20</v>
      </c>
      <c r="AU74" s="87" t="e">
        <f t="shared" si="15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55">
        <v>19</v>
      </c>
      <c r="BL74" s="87" t="e">
        <f t="shared" si="18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55">
        <v>20</v>
      </c>
      <c r="BS74" s="87" t="e">
        <f t="shared" si="20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55">
        <v>21</v>
      </c>
      <c r="AP75" s="87" t="e">
        <f t="shared" si="13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55">
        <v>22</v>
      </c>
      <c r="AU75" s="87" t="e">
        <f t="shared" si="15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55">
        <v>21</v>
      </c>
      <c r="BL75" s="87" t="e">
        <f t="shared" si="18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55">
        <v>22</v>
      </c>
      <c r="BS75" s="87" t="e">
        <f t="shared" si="20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55">
        <v>23</v>
      </c>
      <c r="AP76" s="87" t="e">
        <f t="shared" si="13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55">
        <v>24</v>
      </c>
      <c r="AU76" s="87" t="e">
        <f t="shared" si="15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55">
        <v>23</v>
      </c>
      <c r="BL76" s="87" t="e">
        <f t="shared" si="18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55">
        <v>24</v>
      </c>
      <c r="BS76" s="87" t="e">
        <f t="shared" si="20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55">
        <v>25</v>
      </c>
      <c r="AP77" s="87" t="e">
        <f t="shared" si="13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55">
        <v>26</v>
      </c>
      <c r="AU77" s="87" t="e">
        <f t="shared" si="15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55">
        <v>25</v>
      </c>
      <c r="BL77" s="87" t="e">
        <f t="shared" si="18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55">
        <v>26</v>
      </c>
      <c r="BS77" s="87" t="e">
        <f t="shared" si="20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55">
        <v>27</v>
      </c>
      <c r="AP78" s="87" t="e">
        <f t="shared" si="13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55">
        <v>28</v>
      </c>
      <c r="AU78" s="87" t="e">
        <f t="shared" si="15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55">
        <v>27</v>
      </c>
      <c r="BL78" s="87" t="e">
        <f t="shared" si="18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55">
        <v>28</v>
      </c>
      <c r="BS78" s="87" t="e">
        <f t="shared" si="20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55">
        <v>29</v>
      </c>
      <c r="AP79" s="87" t="e">
        <f t="shared" si="13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55">
        <v>30</v>
      </c>
      <c r="AU79" s="87" t="e">
        <f t="shared" si="15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55">
        <v>29</v>
      </c>
      <c r="BL79" s="87" t="e">
        <f t="shared" si="18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55">
        <v>30</v>
      </c>
      <c r="BS79" s="87" t="e">
        <f t="shared" si="20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55">
        <v>31</v>
      </c>
      <c r="AP80" s="87" t="e">
        <f t="shared" si="13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55">
        <v>32</v>
      </c>
      <c r="AU80" s="87" t="e">
        <f t="shared" si="15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55">
        <v>31</v>
      </c>
      <c r="BL80" s="87" t="e">
        <f t="shared" si="18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55">
        <v>32</v>
      </c>
      <c r="BS80" s="87" t="e">
        <f t="shared" si="20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55">
        <v>33</v>
      </c>
      <c r="AP81" s="87" t="e">
        <f t="shared" si="13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55">
        <v>34</v>
      </c>
      <c r="AU81" s="87" t="e">
        <f t="shared" si="15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55">
        <v>33</v>
      </c>
      <c r="BL81" s="87" t="e">
        <f t="shared" si="18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55">
        <v>34</v>
      </c>
      <c r="BS81" s="87" t="e">
        <f t="shared" si="20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55">
        <v>35</v>
      </c>
      <c r="AP82" s="87" t="e">
        <f t="shared" si="13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55">
        <v>36</v>
      </c>
      <c r="AU82" s="87" t="e">
        <f t="shared" si="15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55">
        <v>35</v>
      </c>
      <c r="BL82" s="87" t="e">
        <f t="shared" si="18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55">
        <v>36</v>
      </c>
      <c r="BS82" s="87" t="e">
        <f t="shared" si="20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55">
        <v>37</v>
      </c>
      <c r="AP83" s="87" t="e">
        <f t="shared" si="13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55">
        <v>38</v>
      </c>
      <c r="AU83" s="87" t="e">
        <f t="shared" si="15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55">
        <v>37</v>
      </c>
      <c r="BL83" s="87" t="e">
        <f t="shared" si="18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55">
        <v>38</v>
      </c>
      <c r="BS83" s="87" t="e">
        <f t="shared" si="20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55">
        <v>39</v>
      </c>
      <c r="AP84" s="87" t="e">
        <f t="shared" si="13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55">
        <v>40</v>
      </c>
      <c r="AU84" s="87" t="e">
        <f t="shared" si="15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55">
        <v>39</v>
      </c>
      <c r="BL84" s="87" t="e">
        <f t="shared" si="18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55">
        <v>40</v>
      </c>
      <c r="BS84" s="87" t="e">
        <f t="shared" si="20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55">
        <v>41</v>
      </c>
      <c r="AP85" s="87" t="e">
        <f t="shared" si="13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55">
        <v>42</v>
      </c>
      <c r="AU85" s="87" t="e">
        <f t="shared" si="15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55">
        <v>41</v>
      </c>
      <c r="BL85" s="87" t="e">
        <f t="shared" si="18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55">
        <v>42</v>
      </c>
      <c r="BS85" s="87" t="e">
        <f t="shared" si="20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O86" s="427" t="s">
        <v>86</v>
      </c>
      <c r="AP86" s="427"/>
      <c r="AQ86" s="427"/>
      <c r="AR86" s="427"/>
      <c r="AS86" s="427"/>
      <c r="AT86" s="427"/>
      <c r="AU86" s="427"/>
      <c r="AV86" s="427"/>
      <c r="AW86" s="427"/>
      <c r="AX86" s="427"/>
      <c r="BJ86" s="2"/>
      <c r="BK86" s="427" t="s">
        <v>86</v>
      </c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</row>
    <row r="87" spans="39:76" ht="24.75" customHeight="1">
      <c r="BJ87" s="2"/>
    </row>
    <row r="88" spans="39:76" ht="24.75" customHeight="1">
      <c r="AO88" s="400" t="s">
        <v>86</v>
      </c>
      <c r="AP88" s="400"/>
      <c r="AQ88" s="400"/>
      <c r="AR88" s="400"/>
      <c r="AS88" s="400"/>
      <c r="AT88" s="400"/>
      <c r="AU88" s="400"/>
      <c r="AV88" s="400"/>
      <c r="AW88" s="400"/>
      <c r="AX88" s="400"/>
      <c r="BJ88" s="2"/>
      <c r="BK88" s="400" t="s">
        <v>86</v>
      </c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</row>
    <row r="89" spans="39:76" ht="24.75" customHeight="1">
      <c r="AO89" s="411" t="s">
        <v>87</v>
      </c>
      <c r="AP89" s="411"/>
      <c r="AQ89" s="411"/>
      <c r="AR89" s="412" t="str">
        <f>$E$1</f>
        <v>P8</v>
      </c>
      <c r="AS89" s="412"/>
      <c r="AT89" s="412"/>
      <c r="AU89" s="412"/>
      <c r="AV89" s="412"/>
      <c r="AW89" s="412"/>
      <c r="AX89" s="412"/>
      <c r="BJ89" s="2"/>
      <c r="BK89" s="411" t="s">
        <v>87</v>
      </c>
      <c r="BL89" s="411"/>
      <c r="BM89" s="411"/>
      <c r="BN89" s="412" t="str">
        <f>$E$1</f>
        <v>P8</v>
      </c>
      <c r="BO89" s="412"/>
      <c r="BP89" s="412"/>
      <c r="BQ89" s="412"/>
      <c r="BR89" s="412"/>
      <c r="BS89" s="412"/>
      <c r="BT89" s="412"/>
      <c r="BU89" s="412"/>
      <c r="BV89" s="412"/>
      <c r="BW89" s="412"/>
      <c r="BX89" s="412"/>
    </row>
    <row r="90" spans="39:76" ht="24.75" customHeight="1">
      <c r="AO90" s="413" t="s">
        <v>89</v>
      </c>
      <c r="AP90" s="413"/>
      <c r="AQ90" s="413"/>
      <c r="AR90" s="414" t="str">
        <f>$O$1</f>
        <v>Site MDB2 #8 (100A/80F disc.)</v>
      </c>
      <c r="AS90" s="414"/>
      <c r="AT90" s="414"/>
      <c r="AU90" s="414"/>
      <c r="AV90" s="414"/>
      <c r="AW90" s="414"/>
      <c r="AX90" s="414"/>
      <c r="BJ90" s="2"/>
      <c r="BK90" s="413" t="s">
        <v>89</v>
      </c>
      <c r="BL90" s="413"/>
      <c r="BM90" s="413"/>
      <c r="BN90" s="414" t="str">
        <f>$O$1</f>
        <v>Site MDB2 #8 (100A/80F disc.)</v>
      </c>
      <c r="BO90" s="414"/>
      <c r="BP90" s="414"/>
      <c r="BQ90" s="414"/>
      <c r="BR90" s="414"/>
      <c r="BS90" s="414"/>
      <c r="BT90" s="414"/>
      <c r="BU90" s="414"/>
      <c r="BV90" s="414"/>
      <c r="BW90" s="414"/>
      <c r="BX90" s="414"/>
    </row>
    <row r="91" spans="39:76" ht="24.75" customHeight="1">
      <c r="AO91" s="421" t="str">
        <f>CONCATENATE("VOLTAGE:  ",$F$4,"/",$F$5,"V ",$F$6,"-PHASE ",$F$7," WIRE")</f>
        <v>VOLTAGE:  120/240V 1-PHASE 3 WIRE</v>
      </c>
      <c r="AP91" s="422"/>
      <c r="AQ91" s="422"/>
      <c r="AR91" s="422"/>
      <c r="AS91" s="423"/>
      <c r="AT91" s="407" t="s">
        <v>91</v>
      </c>
      <c r="AU91" s="408"/>
      <c r="AV91" s="408"/>
      <c r="AW91" s="409">
        <f ca="1">TODAY()</f>
        <v>40707</v>
      </c>
      <c r="AX91" s="410"/>
      <c r="BJ91" s="2"/>
      <c r="BK91" s="421" t="str">
        <f>CONCATENATE("VOLTAGE:  ",$F$4,"/",$F$5,"V ",$F$6,"-PHASE ",$F$7," WIRE")</f>
        <v>VOLTAGE:  120/240V 1-PHASE 3 WIRE</v>
      </c>
      <c r="BL91" s="422"/>
      <c r="BM91" s="422"/>
      <c r="BN91" s="422"/>
      <c r="BO91" s="422"/>
      <c r="BP91" s="422"/>
      <c r="BQ91" s="423"/>
      <c r="BR91" s="407" t="s">
        <v>91</v>
      </c>
      <c r="BS91" s="408"/>
      <c r="BT91" s="408"/>
      <c r="BU91" s="409">
        <f ca="1">TODAY()</f>
        <v>40707</v>
      </c>
      <c r="BV91" s="409"/>
      <c r="BW91" s="409"/>
      <c r="BX91" s="410"/>
    </row>
    <row r="92" spans="39:76" ht="24.75" customHeight="1">
      <c r="AM92" s="32">
        <v>1</v>
      </c>
      <c r="AO92" s="415" t="s">
        <v>93</v>
      </c>
      <c r="AP92" s="416"/>
      <c r="AQ92" s="417" t="s">
        <v>94</v>
      </c>
      <c r="AR92" s="417"/>
      <c r="AS92" s="418"/>
      <c r="AT92" s="415" t="s">
        <v>93</v>
      </c>
      <c r="AU92" s="416"/>
      <c r="AV92" s="419" t="s">
        <v>94</v>
      </c>
      <c r="AW92" s="417"/>
      <c r="AX92" s="418"/>
      <c r="AZ92" s="32">
        <v>1</v>
      </c>
      <c r="BJ92" s="2"/>
      <c r="BK92" s="420" t="s">
        <v>93</v>
      </c>
      <c r="BL92" s="420"/>
      <c r="BM92" s="419" t="s">
        <v>94</v>
      </c>
      <c r="BN92" s="417"/>
      <c r="BO92" s="417"/>
      <c r="BP92" s="417"/>
      <c r="BQ92" s="418"/>
      <c r="BR92" s="415" t="s">
        <v>93</v>
      </c>
      <c r="BS92" s="416"/>
      <c r="BT92" s="419" t="s">
        <v>94</v>
      </c>
      <c r="BU92" s="417"/>
      <c r="BV92" s="417"/>
      <c r="BW92" s="417"/>
      <c r="BX92" s="418"/>
    </row>
    <row r="93" spans="39:76" ht="24.75" customHeight="1">
      <c r="AM93" s="32" t="str">
        <f>IF(I31=0,IF(I30=0,I24,I30),I31)</f>
        <v>=</v>
      </c>
      <c r="AO93" s="255">
        <v>43</v>
      </c>
      <c r="AP93" s="87" t="str">
        <f t="shared" ref="AP93:AP113" si="22">CONCATENATE(AM93,"P")</f>
        <v>=P</v>
      </c>
      <c r="AQ93" s="425" t="str">
        <f t="shared" ref="AQ93:AQ109" si="23">IF(AM93=1,IF($D31="","",$D31),IF(AND(AM93=2,AM92=1),$D31,IF(AND(AM93=3,AM92=1),$D31,$AQ92)))</f>
        <v>LOAD</v>
      </c>
      <c r="AR93" s="425"/>
      <c r="AS93" s="426"/>
      <c r="AT93" s="255">
        <v>44</v>
      </c>
      <c r="AU93" s="87" t="str">
        <f t="shared" ref="AU93:AU113" si="24">CONCATENATE(AZ93,"P")</f>
        <v>0P</v>
      </c>
      <c r="AV93" s="425" t="str">
        <f t="shared" ref="AV93:AV109" si="25">IF(AZ93=1,IF($S31="","",$S31),IF(AND(AZ93=2,AZ92=1),$S31,IF(AND(AZ93=2,AZ92=3),$S31,IF(AND(AZ93=3,AZ92=1),$S31,IF(AND(AZ93=3,AZ92=2),$S31,$AV92)))))</f>
        <v>LOAD</v>
      </c>
      <c r="AW93" s="425"/>
      <c r="AX93" s="426"/>
      <c r="AZ93" s="32">
        <f>IF(R31=0,IF(R30=0,R24,R30),R31)</f>
        <v>0</v>
      </c>
      <c r="BJ93" s="2"/>
      <c r="BK93" s="255">
        <v>43</v>
      </c>
      <c r="BL93" s="87" t="str">
        <f t="shared" ref="BL93:BL113" si="26">CONCATENATE($AM93,"P")</f>
        <v>=P</v>
      </c>
      <c r="BM93" s="424" t="str">
        <f t="shared" ref="BM93:BM109" si="27">IF($AM93=1,IF($D31="","",$D31),IF(AND($AM93=2,$AM92=1),$D31,IF(AND($AM93=3,$AM92=1),$D31,$BM92)))</f>
        <v>LOAD</v>
      </c>
      <c r="BN93" s="425"/>
      <c r="BO93" s="425"/>
      <c r="BP93" s="425"/>
      <c r="BQ93" s="426"/>
      <c r="BR93" s="255">
        <v>44</v>
      </c>
      <c r="BS93" s="87" t="str">
        <f t="shared" ref="BS93:BS113" si="28">CONCATENATE($AZ93,"P")</f>
        <v>0P</v>
      </c>
      <c r="BT93" s="424" t="str">
        <f t="shared" ref="BT93:BT109" si="29">IF($AZ93=1,IF($S31="","",$S31),IF(AND($AZ93=2,$AZ92=1),$S31,IF(AND($AZ93=2,$AZ92=3),$S31,IF(AND($AZ93=3,$AZ92=1),$S31,IF(AND($AZ93=3,$AZ92=2),$S31,$BT92)))))</f>
        <v>LOAD</v>
      </c>
      <c r="BU93" s="425"/>
      <c r="BV93" s="425"/>
      <c r="BW93" s="425"/>
      <c r="BX93" s="426"/>
    </row>
    <row r="94" spans="39:76" ht="24" customHeight="1">
      <c r="AM94" s="32" t="str">
        <f t="shared" ref="AM94:AM109" si="30">IF(I32=0,IF(I31=0,I30,I31),I32)</f>
        <v>=</v>
      </c>
      <c r="AO94" s="255">
        <v>45</v>
      </c>
      <c r="AP94" s="87" t="str">
        <f t="shared" si="22"/>
        <v>=P</v>
      </c>
      <c r="AQ94" s="425" t="str">
        <f t="shared" si="23"/>
        <v>LOAD</v>
      </c>
      <c r="AR94" s="425"/>
      <c r="AS94" s="426"/>
      <c r="AT94" s="255">
        <v>46</v>
      </c>
      <c r="AU94" s="87" t="str">
        <f t="shared" si="24"/>
        <v>0P</v>
      </c>
      <c r="AV94" s="425" t="str">
        <f t="shared" si="25"/>
        <v>LOAD</v>
      </c>
      <c r="AW94" s="425"/>
      <c r="AX94" s="426"/>
      <c r="AZ94" s="32">
        <f t="shared" ref="AZ94:AZ109" si="31">IF(R32=0,IF(R31=0,R30,R31),R32)</f>
        <v>0</v>
      </c>
      <c r="BJ94" s="2"/>
      <c r="BK94" s="255">
        <v>43</v>
      </c>
      <c r="BL94" s="87" t="str">
        <f t="shared" si="26"/>
        <v>=P</v>
      </c>
      <c r="BM94" s="424" t="str">
        <f t="shared" si="27"/>
        <v>LOAD</v>
      </c>
      <c r="BN94" s="425"/>
      <c r="BO94" s="425"/>
      <c r="BP94" s="425"/>
      <c r="BQ94" s="426"/>
      <c r="BR94" s="255">
        <v>46</v>
      </c>
      <c r="BS94" s="87" t="str">
        <f t="shared" si="28"/>
        <v>0P</v>
      </c>
      <c r="BT94" s="424" t="str">
        <f t="shared" si="29"/>
        <v>LOAD</v>
      </c>
      <c r="BU94" s="425"/>
      <c r="BV94" s="425"/>
      <c r="BW94" s="425"/>
      <c r="BX94" s="426"/>
    </row>
    <row r="95" spans="39:76" ht="24" customHeight="1">
      <c r="AM95" s="32" t="str">
        <f t="shared" si="30"/>
        <v>=</v>
      </c>
      <c r="AO95" s="255">
        <v>47</v>
      </c>
      <c r="AP95" s="87" t="str">
        <f t="shared" si="22"/>
        <v>=P</v>
      </c>
      <c r="AQ95" s="425" t="str">
        <f t="shared" si="23"/>
        <v>LOAD</v>
      </c>
      <c r="AR95" s="425"/>
      <c r="AS95" s="426"/>
      <c r="AT95" s="255">
        <v>48</v>
      </c>
      <c r="AU95" s="87" t="str">
        <f t="shared" si="24"/>
        <v>0P</v>
      </c>
      <c r="AV95" s="425" t="str">
        <f t="shared" si="25"/>
        <v>LOAD</v>
      </c>
      <c r="AW95" s="425"/>
      <c r="AX95" s="426"/>
      <c r="AZ95" s="32">
        <f t="shared" si="31"/>
        <v>0</v>
      </c>
      <c r="BJ95" s="2"/>
      <c r="BK95" s="255">
        <v>43</v>
      </c>
      <c r="BL95" s="87" t="str">
        <f t="shared" si="26"/>
        <v>=P</v>
      </c>
      <c r="BM95" s="424" t="str">
        <f t="shared" si="27"/>
        <v>LOAD</v>
      </c>
      <c r="BN95" s="425"/>
      <c r="BO95" s="425"/>
      <c r="BP95" s="425"/>
      <c r="BQ95" s="426"/>
      <c r="BR95" s="255">
        <v>48</v>
      </c>
      <c r="BS95" s="87" t="str">
        <f t="shared" si="28"/>
        <v>0P</v>
      </c>
      <c r="BT95" s="424" t="str">
        <f t="shared" si="29"/>
        <v>LOAD</v>
      </c>
      <c r="BU95" s="425"/>
      <c r="BV95" s="425"/>
      <c r="BW95" s="425"/>
      <c r="BX95" s="426"/>
    </row>
    <row r="96" spans="39:76" ht="24" customHeight="1">
      <c r="AM96" s="32" t="str">
        <f t="shared" si="30"/>
        <v>=</v>
      </c>
      <c r="AO96" s="255">
        <v>49</v>
      </c>
      <c r="AP96" s="87" t="str">
        <f t="shared" si="22"/>
        <v>=P</v>
      </c>
      <c r="AQ96" s="425" t="str">
        <f t="shared" si="23"/>
        <v>LOAD</v>
      </c>
      <c r="AR96" s="425"/>
      <c r="AS96" s="426"/>
      <c r="AT96" s="255">
        <v>50</v>
      </c>
      <c r="AU96" s="87" t="str">
        <f t="shared" si="24"/>
        <v>0P</v>
      </c>
      <c r="AV96" s="425" t="str">
        <f t="shared" si="25"/>
        <v>LOAD</v>
      </c>
      <c r="AW96" s="425"/>
      <c r="AX96" s="426"/>
      <c r="AZ96" s="32">
        <f t="shared" si="31"/>
        <v>0</v>
      </c>
      <c r="BJ96" s="2"/>
      <c r="BK96" s="255">
        <v>43</v>
      </c>
      <c r="BL96" s="87" t="str">
        <f t="shared" si="26"/>
        <v>=P</v>
      </c>
      <c r="BM96" s="424" t="str">
        <f t="shared" si="27"/>
        <v>LOAD</v>
      </c>
      <c r="BN96" s="425"/>
      <c r="BO96" s="425"/>
      <c r="BP96" s="425"/>
      <c r="BQ96" s="426"/>
      <c r="BR96" s="255">
        <v>50</v>
      </c>
      <c r="BS96" s="87" t="str">
        <f t="shared" si="28"/>
        <v>0P</v>
      </c>
      <c r="BT96" s="424" t="str">
        <f t="shared" si="29"/>
        <v>LOAD</v>
      </c>
      <c r="BU96" s="425"/>
      <c r="BV96" s="425"/>
      <c r="BW96" s="425"/>
      <c r="BX96" s="426"/>
    </row>
    <row r="97" spans="39:76" ht="24" customHeight="1">
      <c r="AM97" s="32" t="str">
        <f t="shared" si="30"/>
        <v>=</v>
      </c>
      <c r="AO97" s="255">
        <v>51</v>
      </c>
      <c r="AP97" s="87" t="str">
        <f t="shared" si="22"/>
        <v>=P</v>
      </c>
      <c r="AQ97" s="425" t="str">
        <f t="shared" si="23"/>
        <v>LOAD</v>
      </c>
      <c r="AR97" s="425"/>
      <c r="AS97" s="426"/>
      <c r="AT97" s="255">
        <v>52</v>
      </c>
      <c r="AU97" s="87" t="str">
        <f t="shared" si="24"/>
        <v>0P</v>
      </c>
      <c r="AV97" s="425" t="str">
        <f t="shared" si="25"/>
        <v>LOAD</v>
      </c>
      <c r="AW97" s="425"/>
      <c r="AX97" s="426"/>
      <c r="AZ97" s="32">
        <f t="shared" si="31"/>
        <v>0</v>
      </c>
      <c r="BJ97" s="2"/>
      <c r="BK97" s="255">
        <v>43</v>
      </c>
      <c r="BL97" s="87" t="str">
        <f t="shared" si="26"/>
        <v>=P</v>
      </c>
      <c r="BM97" s="424" t="str">
        <f t="shared" si="27"/>
        <v>LOAD</v>
      </c>
      <c r="BN97" s="425"/>
      <c r="BO97" s="425"/>
      <c r="BP97" s="425"/>
      <c r="BQ97" s="426"/>
      <c r="BR97" s="255">
        <v>52</v>
      </c>
      <c r="BS97" s="87" t="str">
        <f t="shared" si="28"/>
        <v>0P</v>
      </c>
      <c r="BT97" s="424" t="str">
        <f t="shared" si="29"/>
        <v>LOAD</v>
      </c>
      <c r="BU97" s="425"/>
      <c r="BV97" s="425"/>
      <c r="BW97" s="425"/>
      <c r="BX97" s="426"/>
    </row>
    <row r="98" spans="39:76" ht="24" customHeight="1">
      <c r="AM98" s="32" t="str">
        <f t="shared" si="30"/>
        <v>=</v>
      </c>
      <c r="AO98" s="255">
        <v>53</v>
      </c>
      <c r="AP98" s="87" t="str">
        <f t="shared" si="22"/>
        <v>=P</v>
      </c>
      <c r="AQ98" s="425" t="str">
        <f t="shared" si="23"/>
        <v>LOAD</v>
      </c>
      <c r="AR98" s="425"/>
      <c r="AS98" s="426"/>
      <c r="AT98" s="255">
        <v>54</v>
      </c>
      <c r="AU98" s="87" t="str">
        <f t="shared" si="24"/>
        <v>0P</v>
      </c>
      <c r="AV98" s="425" t="str">
        <f t="shared" si="25"/>
        <v>LOAD</v>
      </c>
      <c r="AW98" s="425"/>
      <c r="AX98" s="426"/>
      <c r="AZ98" s="32">
        <f t="shared" si="31"/>
        <v>0</v>
      </c>
      <c r="BJ98" s="2"/>
      <c r="BK98" s="255">
        <v>43</v>
      </c>
      <c r="BL98" s="87" t="str">
        <f t="shared" si="26"/>
        <v>=P</v>
      </c>
      <c r="BM98" s="424" t="str">
        <f t="shared" si="27"/>
        <v>LOAD</v>
      </c>
      <c r="BN98" s="425"/>
      <c r="BO98" s="425"/>
      <c r="BP98" s="425"/>
      <c r="BQ98" s="426"/>
      <c r="BR98" s="255">
        <v>54</v>
      </c>
      <c r="BS98" s="87" t="str">
        <f t="shared" si="28"/>
        <v>0P</v>
      </c>
      <c r="BT98" s="424" t="str">
        <f t="shared" si="29"/>
        <v>LOAD</v>
      </c>
      <c r="BU98" s="425"/>
      <c r="BV98" s="425"/>
      <c r="BW98" s="425"/>
      <c r="BX98" s="426"/>
    </row>
    <row r="99" spans="39:76" ht="24" customHeight="1">
      <c r="AM99" s="32" t="str">
        <f t="shared" si="30"/>
        <v>=</v>
      </c>
      <c r="AO99" s="255">
        <v>55</v>
      </c>
      <c r="AP99" s="87" t="str">
        <f t="shared" si="22"/>
        <v>=P</v>
      </c>
      <c r="AQ99" s="425" t="str">
        <f t="shared" si="23"/>
        <v>LOAD</v>
      </c>
      <c r="AR99" s="425"/>
      <c r="AS99" s="426"/>
      <c r="AT99" s="255">
        <v>56</v>
      </c>
      <c r="AU99" s="87" t="str">
        <f t="shared" si="24"/>
        <v>0P</v>
      </c>
      <c r="AV99" s="425" t="str">
        <f t="shared" si="25"/>
        <v>LOAD</v>
      </c>
      <c r="AW99" s="425"/>
      <c r="AX99" s="426"/>
      <c r="AZ99" s="32">
        <f t="shared" si="31"/>
        <v>0</v>
      </c>
      <c r="BJ99" s="2"/>
      <c r="BK99" s="255">
        <v>43</v>
      </c>
      <c r="BL99" s="87" t="str">
        <f t="shared" si="26"/>
        <v>=P</v>
      </c>
      <c r="BM99" s="424" t="str">
        <f t="shared" si="27"/>
        <v>LOAD</v>
      </c>
      <c r="BN99" s="425"/>
      <c r="BO99" s="425"/>
      <c r="BP99" s="425"/>
      <c r="BQ99" s="426"/>
      <c r="BR99" s="255">
        <v>56</v>
      </c>
      <c r="BS99" s="87" t="str">
        <f t="shared" si="28"/>
        <v>0P</v>
      </c>
      <c r="BT99" s="424" t="str">
        <f t="shared" si="29"/>
        <v>LOAD</v>
      </c>
      <c r="BU99" s="425"/>
      <c r="BV99" s="425"/>
      <c r="BW99" s="425"/>
      <c r="BX99" s="426"/>
    </row>
    <row r="100" spans="39:76" ht="24" customHeight="1">
      <c r="AM100" s="32" t="str">
        <f t="shared" si="30"/>
        <v>=</v>
      </c>
      <c r="AO100" s="255">
        <v>57</v>
      </c>
      <c r="AP100" s="87" t="str">
        <f t="shared" si="22"/>
        <v>=P</v>
      </c>
      <c r="AQ100" s="425" t="str">
        <f t="shared" si="23"/>
        <v>LOAD</v>
      </c>
      <c r="AR100" s="425"/>
      <c r="AS100" s="426"/>
      <c r="AT100" s="255">
        <v>58</v>
      </c>
      <c r="AU100" s="87" t="str">
        <f t="shared" si="24"/>
        <v>0P</v>
      </c>
      <c r="AV100" s="425" t="str">
        <f t="shared" si="25"/>
        <v>LOAD</v>
      </c>
      <c r="AW100" s="425"/>
      <c r="AX100" s="426"/>
      <c r="AZ100" s="32">
        <f t="shared" si="31"/>
        <v>0</v>
      </c>
      <c r="BJ100" s="2"/>
      <c r="BK100" s="255">
        <v>43</v>
      </c>
      <c r="BL100" s="87" t="str">
        <f t="shared" si="26"/>
        <v>=P</v>
      </c>
      <c r="BM100" s="424" t="str">
        <f t="shared" si="27"/>
        <v>LOAD</v>
      </c>
      <c r="BN100" s="425"/>
      <c r="BO100" s="425"/>
      <c r="BP100" s="425"/>
      <c r="BQ100" s="426"/>
      <c r="BR100" s="255">
        <v>58</v>
      </c>
      <c r="BS100" s="87" t="str">
        <f t="shared" si="28"/>
        <v>0P</v>
      </c>
      <c r="BT100" s="424" t="str">
        <f t="shared" si="29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30"/>
        <v>=</v>
      </c>
      <c r="AO101" s="255">
        <v>59</v>
      </c>
      <c r="AP101" s="87" t="str">
        <f t="shared" si="22"/>
        <v>=P</v>
      </c>
      <c r="AQ101" s="425" t="str">
        <f t="shared" si="23"/>
        <v>LOAD</v>
      </c>
      <c r="AR101" s="425"/>
      <c r="AS101" s="426"/>
      <c r="AT101" s="255">
        <v>60</v>
      </c>
      <c r="AU101" s="87" t="str">
        <f t="shared" si="24"/>
        <v>0P</v>
      </c>
      <c r="AV101" s="425" t="str">
        <f t="shared" si="25"/>
        <v>LOAD</v>
      </c>
      <c r="AW101" s="425"/>
      <c r="AX101" s="426"/>
      <c r="AZ101" s="32">
        <f t="shared" si="31"/>
        <v>0</v>
      </c>
      <c r="BJ101" s="2"/>
      <c r="BK101" s="255">
        <v>43</v>
      </c>
      <c r="BL101" s="87" t="str">
        <f t="shared" si="26"/>
        <v>=P</v>
      </c>
      <c r="BM101" s="424" t="str">
        <f t="shared" si="27"/>
        <v>LOAD</v>
      </c>
      <c r="BN101" s="425"/>
      <c r="BO101" s="425"/>
      <c r="BP101" s="425"/>
      <c r="BQ101" s="426"/>
      <c r="BR101" s="255">
        <v>60</v>
      </c>
      <c r="BS101" s="87" t="str">
        <f t="shared" si="28"/>
        <v>0P</v>
      </c>
      <c r="BT101" s="424" t="str">
        <f t="shared" si="29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30"/>
        <v>=</v>
      </c>
      <c r="AO102" s="255">
        <v>61</v>
      </c>
      <c r="AP102" s="87" t="str">
        <f t="shared" si="22"/>
        <v>=P</v>
      </c>
      <c r="AQ102" s="425" t="str">
        <f t="shared" si="23"/>
        <v>LOAD</v>
      </c>
      <c r="AR102" s="425"/>
      <c r="AS102" s="426"/>
      <c r="AT102" s="255">
        <v>62</v>
      </c>
      <c r="AU102" s="87" t="str">
        <f t="shared" si="24"/>
        <v>0P</v>
      </c>
      <c r="AV102" s="425" t="str">
        <f t="shared" si="25"/>
        <v>LOAD</v>
      </c>
      <c r="AW102" s="425"/>
      <c r="AX102" s="426"/>
      <c r="AZ102" s="32">
        <f t="shared" si="31"/>
        <v>0</v>
      </c>
      <c r="BJ102" s="2"/>
      <c r="BK102" s="255">
        <v>43</v>
      </c>
      <c r="BL102" s="87" t="str">
        <f t="shared" si="26"/>
        <v>=P</v>
      </c>
      <c r="BM102" s="424" t="str">
        <f t="shared" si="27"/>
        <v>LOAD</v>
      </c>
      <c r="BN102" s="425"/>
      <c r="BO102" s="425"/>
      <c r="BP102" s="425"/>
      <c r="BQ102" s="426"/>
      <c r="BR102" s="255">
        <v>62</v>
      </c>
      <c r="BS102" s="87" t="str">
        <f t="shared" si="28"/>
        <v>0P</v>
      </c>
      <c r="BT102" s="424" t="str">
        <f t="shared" si="29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30"/>
        <v>=</v>
      </c>
      <c r="AO103" s="255">
        <v>63</v>
      </c>
      <c r="AP103" s="87" t="str">
        <f t="shared" si="22"/>
        <v>=P</v>
      </c>
      <c r="AQ103" s="425" t="str">
        <f t="shared" si="23"/>
        <v>LOAD</v>
      </c>
      <c r="AR103" s="425"/>
      <c r="AS103" s="426"/>
      <c r="AT103" s="255">
        <v>64</v>
      </c>
      <c r="AU103" s="87" t="str">
        <f t="shared" si="24"/>
        <v>0P</v>
      </c>
      <c r="AV103" s="425" t="str">
        <f t="shared" si="25"/>
        <v>LOAD</v>
      </c>
      <c r="AW103" s="425"/>
      <c r="AX103" s="426"/>
      <c r="AZ103" s="32">
        <f t="shared" si="31"/>
        <v>0</v>
      </c>
      <c r="BJ103" s="2"/>
      <c r="BK103" s="255">
        <v>43</v>
      </c>
      <c r="BL103" s="87" t="str">
        <f t="shared" si="26"/>
        <v>=P</v>
      </c>
      <c r="BM103" s="424" t="str">
        <f t="shared" si="27"/>
        <v>LOAD</v>
      </c>
      <c r="BN103" s="425"/>
      <c r="BO103" s="425"/>
      <c r="BP103" s="425"/>
      <c r="BQ103" s="426"/>
      <c r="BR103" s="255">
        <v>64</v>
      </c>
      <c r="BS103" s="87" t="str">
        <f t="shared" si="28"/>
        <v>0P</v>
      </c>
      <c r="BT103" s="424" t="str">
        <f t="shared" si="29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30"/>
        <v>=</v>
      </c>
      <c r="AO104" s="255">
        <v>65</v>
      </c>
      <c r="AP104" s="87" t="str">
        <f t="shared" si="22"/>
        <v>=P</v>
      </c>
      <c r="AQ104" s="425" t="str">
        <f t="shared" si="23"/>
        <v>LOAD</v>
      </c>
      <c r="AR104" s="425"/>
      <c r="AS104" s="426"/>
      <c r="AT104" s="255">
        <v>66</v>
      </c>
      <c r="AU104" s="87" t="str">
        <f t="shared" si="24"/>
        <v>0P</v>
      </c>
      <c r="AV104" s="425" t="str">
        <f t="shared" si="25"/>
        <v>LOAD</v>
      </c>
      <c r="AW104" s="425"/>
      <c r="AX104" s="426"/>
      <c r="AZ104" s="32">
        <f t="shared" si="31"/>
        <v>0</v>
      </c>
      <c r="BJ104" s="2"/>
      <c r="BK104" s="255">
        <v>43</v>
      </c>
      <c r="BL104" s="87" t="str">
        <f t="shared" si="26"/>
        <v>=P</v>
      </c>
      <c r="BM104" s="424" t="str">
        <f t="shared" si="27"/>
        <v>LOAD</v>
      </c>
      <c r="BN104" s="425"/>
      <c r="BO104" s="425"/>
      <c r="BP104" s="425"/>
      <c r="BQ104" s="426"/>
      <c r="BR104" s="255">
        <v>66</v>
      </c>
      <c r="BS104" s="87" t="str">
        <f t="shared" si="28"/>
        <v>0P</v>
      </c>
      <c r="BT104" s="424" t="str">
        <f t="shared" si="29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30"/>
        <v>=</v>
      </c>
      <c r="AO105" s="255">
        <v>67</v>
      </c>
      <c r="AP105" s="87" t="str">
        <f t="shared" si="22"/>
        <v>=P</v>
      </c>
      <c r="AQ105" s="425" t="str">
        <f t="shared" si="23"/>
        <v>LOAD</v>
      </c>
      <c r="AR105" s="425"/>
      <c r="AS105" s="426"/>
      <c r="AT105" s="255">
        <v>68</v>
      </c>
      <c r="AU105" s="87" t="str">
        <f t="shared" si="24"/>
        <v>0P</v>
      </c>
      <c r="AV105" s="425" t="str">
        <f t="shared" si="25"/>
        <v>LOAD</v>
      </c>
      <c r="AW105" s="425"/>
      <c r="AX105" s="426"/>
      <c r="AZ105" s="32">
        <f t="shared" si="31"/>
        <v>0</v>
      </c>
      <c r="BJ105" s="2"/>
      <c r="BK105" s="255">
        <v>43</v>
      </c>
      <c r="BL105" s="87" t="str">
        <f t="shared" si="26"/>
        <v>=P</v>
      </c>
      <c r="BM105" s="424" t="str">
        <f t="shared" si="27"/>
        <v>LOAD</v>
      </c>
      <c r="BN105" s="425"/>
      <c r="BO105" s="425"/>
      <c r="BP105" s="425"/>
      <c r="BQ105" s="426"/>
      <c r="BR105" s="255">
        <v>68</v>
      </c>
      <c r="BS105" s="87" t="str">
        <f t="shared" si="28"/>
        <v>0P</v>
      </c>
      <c r="BT105" s="424" t="str">
        <f t="shared" si="29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30"/>
        <v>=</v>
      </c>
      <c r="AO106" s="255">
        <v>69</v>
      </c>
      <c r="AP106" s="87" t="str">
        <f t="shared" si="22"/>
        <v>=P</v>
      </c>
      <c r="AQ106" s="425" t="str">
        <f t="shared" si="23"/>
        <v>LOAD</v>
      </c>
      <c r="AR106" s="425"/>
      <c r="AS106" s="426"/>
      <c r="AT106" s="255">
        <v>70</v>
      </c>
      <c r="AU106" s="87" t="str">
        <f t="shared" si="24"/>
        <v>0P</v>
      </c>
      <c r="AV106" s="425" t="str">
        <f t="shared" si="25"/>
        <v>LOAD</v>
      </c>
      <c r="AW106" s="425"/>
      <c r="AX106" s="426"/>
      <c r="AZ106" s="32">
        <f t="shared" si="31"/>
        <v>0</v>
      </c>
      <c r="BJ106" s="2"/>
      <c r="BK106" s="255">
        <v>43</v>
      </c>
      <c r="BL106" s="87" t="str">
        <f t="shared" si="26"/>
        <v>=P</v>
      </c>
      <c r="BM106" s="424" t="str">
        <f t="shared" si="27"/>
        <v>LOAD</v>
      </c>
      <c r="BN106" s="425"/>
      <c r="BO106" s="425"/>
      <c r="BP106" s="425"/>
      <c r="BQ106" s="426"/>
      <c r="BR106" s="255">
        <v>70</v>
      </c>
      <c r="BS106" s="87" t="str">
        <f t="shared" si="28"/>
        <v>0P</v>
      </c>
      <c r="BT106" s="424" t="str">
        <f t="shared" si="29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30"/>
        <v>=</v>
      </c>
      <c r="AO107" s="255">
        <v>71</v>
      </c>
      <c r="AP107" s="87" t="str">
        <f t="shared" si="22"/>
        <v>=P</v>
      </c>
      <c r="AQ107" s="425" t="str">
        <f t="shared" si="23"/>
        <v>LOAD</v>
      </c>
      <c r="AR107" s="425"/>
      <c r="AS107" s="426"/>
      <c r="AT107" s="255">
        <v>72</v>
      </c>
      <c r="AU107" s="87" t="str">
        <f t="shared" si="24"/>
        <v>0P</v>
      </c>
      <c r="AV107" s="425" t="str">
        <f t="shared" si="25"/>
        <v>LOAD</v>
      </c>
      <c r="AW107" s="425"/>
      <c r="AX107" s="426"/>
      <c r="AZ107" s="32">
        <f t="shared" si="31"/>
        <v>0</v>
      </c>
      <c r="BJ107" s="2"/>
      <c r="BK107" s="255">
        <v>43</v>
      </c>
      <c r="BL107" s="87" t="str">
        <f t="shared" si="26"/>
        <v>=P</v>
      </c>
      <c r="BM107" s="424" t="str">
        <f t="shared" si="27"/>
        <v>LOAD</v>
      </c>
      <c r="BN107" s="425"/>
      <c r="BO107" s="425"/>
      <c r="BP107" s="425"/>
      <c r="BQ107" s="426"/>
      <c r="BR107" s="255">
        <v>72</v>
      </c>
      <c r="BS107" s="87" t="str">
        <f t="shared" si="28"/>
        <v>0P</v>
      </c>
      <c r="BT107" s="424" t="str">
        <f t="shared" si="29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30"/>
        <v>=</v>
      </c>
      <c r="AO108" s="255">
        <v>73</v>
      </c>
      <c r="AP108" s="87" t="str">
        <f t="shared" si="22"/>
        <v>=P</v>
      </c>
      <c r="AQ108" s="425" t="str">
        <f t="shared" si="23"/>
        <v>LOAD</v>
      </c>
      <c r="AR108" s="425"/>
      <c r="AS108" s="426"/>
      <c r="AT108" s="255">
        <v>74</v>
      </c>
      <c r="AU108" s="87" t="str">
        <f t="shared" si="24"/>
        <v>0P</v>
      </c>
      <c r="AV108" s="425" t="str">
        <f t="shared" si="25"/>
        <v>LOAD</v>
      </c>
      <c r="AW108" s="425"/>
      <c r="AX108" s="426"/>
      <c r="AZ108" s="32">
        <f t="shared" si="31"/>
        <v>0</v>
      </c>
      <c r="BJ108" s="2"/>
      <c r="BK108" s="255">
        <v>43</v>
      </c>
      <c r="BL108" s="87" t="str">
        <f t="shared" si="26"/>
        <v>=P</v>
      </c>
      <c r="BM108" s="424" t="str">
        <f t="shared" si="27"/>
        <v>LOAD</v>
      </c>
      <c r="BN108" s="425"/>
      <c r="BO108" s="425"/>
      <c r="BP108" s="425"/>
      <c r="BQ108" s="426"/>
      <c r="BR108" s="255">
        <v>74</v>
      </c>
      <c r="BS108" s="87" t="str">
        <f t="shared" si="28"/>
        <v>0P</v>
      </c>
      <c r="BT108" s="424" t="str">
        <f t="shared" si="29"/>
        <v>LOAD</v>
      </c>
      <c r="BU108" s="425"/>
      <c r="BV108" s="425"/>
      <c r="BW108" s="425"/>
      <c r="BX108" s="426"/>
    </row>
    <row r="109" spans="39:76" ht="24" customHeight="1">
      <c r="AM109" s="32">
        <f t="shared" si="30"/>
        <v>0</v>
      </c>
      <c r="AO109" s="255">
        <v>75</v>
      </c>
      <c r="AP109" s="87" t="str">
        <f t="shared" si="22"/>
        <v>0P</v>
      </c>
      <c r="AQ109" s="425" t="str">
        <f t="shared" si="23"/>
        <v>LOAD</v>
      </c>
      <c r="AR109" s="425"/>
      <c r="AS109" s="426"/>
      <c r="AT109" s="255">
        <v>76</v>
      </c>
      <c r="AU109" s="87" t="str">
        <f t="shared" si="24"/>
        <v>0P</v>
      </c>
      <c r="AV109" s="425" t="str">
        <f t="shared" si="25"/>
        <v>LOAD</v>
      </c>
      <c r="AW109" s="425"/>
      <c r="AX109" s="426"/>
      <c r="AZ109" s="32">
        <f t="shared" si="31"/>
        <v>0</v>
      </c>
      <c r="BJ109" s="2"/>
      <c r="BK109" s="255">
        <v>43</v>
      </c>
      <c r="BL109" s="87" t="str">
        <f t="shared" si="26"/>
        <v>0P</v>
      </c>
      <c r="BM109" s="424" t="str">
        <f t="shared" si="27"/>
        <v>LOAD</v>
      </c>
      <c r="BN109" s="425"/>
      <c r="BO109" s="425"/>
      <c r="BP109" s="425"/>
      <c r="BQ109" s="426"/>
      <c r="BR109" s="255">
        <v>76</v>
      </c>
      <c r="BS109" s="87" t="str">
        <f t="shared" si="28"/>
        <v>0P</v>
      </c>
      <c r="BT109" s="424" t="str">
        <f t="shared" si="29"/>
        <v>LOAD</v>
      </c>
      <c r="BU109" s="425"/>
      <c r="BV109" s="425"/>
      <c r="BW109" s="425"/>
      <c r="BX109" s="426"/>
    </row>
    <row r="110" spans="39:76" ht="24" customHeight="1">
      <c r="AM110" s="32">
        <f>IF(I25=0,IF(I47=0,I46,I47),I25)</f>
        <v>0</v>
      </c>
      <c r="AO110" s="255">
        <v>77</v>
      </c>
      <c r="AP110" s="87" t="str">
        <f t="shared" si="22"/>
        <v>0P</v>
      </c>
      <c r="AQ110" s="425" t="str">
        <f>IF(AM110=1,IF($D25="","",$D25),IF(AND(AM110=2,AM109=1),$D25,IF(AND(AM110=3,AM109=1),$D25,$AQ109)))</f>
        <v>LOAD</v>
      </c>
      <c r="AR110" s="425"/>
      <c r="AS110" s="426"/>
      <c r="AT110" s="255">
        <v>78</v>
      </c>
      <c r="AU110" s="87" t="str">
        <f t="shared" si="24"/>
        <v>0P</v>
      </c>
      <c r="AV110" s="425" t="str">
        <f>IF(AZ110=1,IF($S25="","",$S25),IF(AND(AZ110=2,AZ109=1),$S25,IF(AND(AZ110=2,AZ109=3),$S25,IF(AND(AZ110=3,AZ109=1),$S25,IF(AND(AZ110=3,AZ109=2),$S25,$AV109)))))</f>
        <v>LOAD</v>
      </c>
      <c r="AW110" s="425"/>
      <c r="AX110" s="426"/>
      <c r="AZ110" s="32">
        <f>IF(R25=0,IF(R47=0,R46,R47),R25)</f>
        <v>0</v>
      </c>
      <c r="BJ110" s="2"/>
      <c r="BK110" s="255">
        <v>43</v>
      </c>
      <c r="BL110" s="87" t="str">
        <f t="shared" si="26"/>
        <v>0P</v>
      </c>
      <c r="BM110" s="424" t="str">
        <f>IF($AM110=1,IF($D25="","",$D25),IF(AND($AM110=2,$AM109=1),$D25,IF(AND($AM110=3,$AM109=1),$D25,$BM109)))</f>
        <v>LOAD</v>
      </c>
      <c r="BN110" s="425"/>
      <c r="BO110" s="425"/>
      <c r="BP110" s="425"/>
      <c r="BQ110" s="426"/>
      <c r="BR110" s="255">
        <v>78</v>
      </c>
      <c r="BS110" s="87" t="str">
        <f t="shared" si="28"/>
        <v>0P</v>
      </c>
      <c r="BT110" s="424" t="str">
        <f>IF($AZ110=1,IF($S25="","",$S25),IF(AND($AZ110=2,$AZ109=1),$S25,IF(AND($AZ110=2,$AZ109=3),$S25,IF(AND($AZ110=3,$AZ109=1),$S25,IF(AND($AZ110=3,$AZ109=2),$S25,$BT109)))))</f>
        <v>LOAD</v>
      </c>
      <c r="BU110" s="425"/>
      <c r="BV110" s="425"/>
      <c r="BW110" s="425"/>
      <c r="BX110" s="426"/>
    </row>
    <row r="111" spans="39:76" ht="24" customHeight="1">
      <c r="AM111" s="32">
        <f>IF(I26=0,IF(I25=0,I47,I25),I26)</f>
        <v>0</v>
      </c>
      <c r="AO111" s="255">
        <v>79</v>
      </c>
      <c r="AP111" s="87" t="str">
        <f t="shared" si="22"/>
        <v>0P</v>
      </c>
      <c r="AQ111" s="425" t="str">
        <f>IF(AM111=1,IF($D26="","",$D26),IF(AND(AM111=2,AM110=1),$D26,IF(AND(AM111=3,AM110=1),$D26,$AQ110)))</f>
        <v>LOAD</v>
      </c>
      <c r="AR111" s="425"/>
      <c r="AS111" s="426"/>
      <c r="AT111" s="255">
        <v>80</v>
      </c>
      <c r="AU111" s="87" t="str">
        <f t="shared" si="24"/>
        <v>0P</v>
      </c>
      <c r="AV111" s="425" t="str">
        <f>IF(AZ111=1,IF($S26="","",$S26),IF(AND(AZ111=2,AZ110=1),$S26,IF(AND(AZ111=2,AZ110=3),$S26,IF(AND(AZ111=3,AZ110=1),$S26,IF(AND(AZ111=3,AZ110=2),$S26,$AV110)))))</f>
        <v>LOAD</v>
      </c>
      <c r="AW111" s="425"/>
      <c r="AX111" s="426"/>
      <c r="AZ111" s="32">
        <f>IF(R26=0,IF(R25=0,R47,R25),R26)</f>
        <v>0</v>
      </c>
      <c r="BJ111" s="2"/>
      <c r="BK111" s="255">
        <v>43</v>
      </c>
      <c r="BL111" s="87" t="str">
        <f t="shared" si="26"/>
        <v>0P</v>
      </c>
      <c r="BM111" s="424" t="str">
        <f>IF($AM111=1,IF($D26="","",$D26),IF(AND($AM111=2,$AM110=1),$D26,IF(AND($AM111=3,$AM110=1),$D26,$BM110)))</f>
        <v>LOAD</v>
      </c>
      <c r="BN111" s="425"/>
      <c r="BO111" s="425"/>
      <c r="BP111" s="425"/>
      <c r="BQ111" s="426"/>
      <c r="BR111" s="255">
        <v>80</v>
      </c>
      <c r="BS111" s="87" t="str">
        <f t="shared" si="28"/>
        <v>0P</v>
      </c>
      <c r="BT111" s="424" t="str">
        <f>IF($AZ111=1,IF($S26="","",$S26),IF(AND($AZ111=2,$AZ110=1),$S26,IF(AND($AZ111=2,$AZ110=3),$S26,IF(AND($AZ111=3,$AZ110=1),$S26,IF(AND($AZ111=3,$AZ110=2),$S26,$BT110)))))</f>
        <v>LOAD</v>
      </c>
      <c r="BU111" s="425"/>
      <c r="BV111" s="425"/>
      <c r="BW111" s="425"/>
      <c r="BX111" s="426"/>
    </row>
    <row r="112" spans="39:76" ht="24" customHeight="1">
      <c r="AM112" s="32">
        <f>IF(I27=0,IF(I26=0,I25,I26),I27)</f>
        <v>0</v>
      </c>
      <c r="AO112" s="255">
        <v>81</v>
      </c>
      <c r="AP112" s="87" t="str">
        <f t="shared" si="22"/>
        <v>0P</v>
      </c>
      <c r="AQ112" s="425" t="str">
        <f>IF(AM112=1,IF($D27="","",$D27),IF(AND(AM112=2,AM111=1),$D27,IF(AND(AM112=3,AM111=1),$D27,$AQ111)))</f>
        <v>LOAD</v>
      </c>
      <c r="AR112" s="425"/>
      <c r="AS112" s="426"/>
      <c r="AT112" s="255">
        <v>82</v>
      </c>
      <c r="AU112" s="87" t="str">
        <f t="shared" si="24"/>
        <v>0P</v>
      </c>
      <c r="AV112" s="425" t="str">
        <f>IF(AZ112=1,IF($S27="","",$S27),IF(AND(AZ112=2,AZ111=1),$S27,IF(AND(AZ112=2,AZ111=3),$S27,IF(AND(AZ112=3,AZ111=1),$S27,IF(AND(AZ112=3,AZ111=2),$S27,$AV111)))))</f>
        <v>LOAD</v>
      </c>
      <c r="AW112" s="425"/>
      <c r="AX112" s="426"/>
      <c r="AZ112" s="32">
        <f>IF(R27=0,IF(R26=0,R25,R26),R27)</f>
        <v>0</v>
      </c>
      <c r="BJ112" s="2"/>
      <c r="BK112" s="255">
        <v>43</v>
      </c>
      <c r="BL112" s="87" t="str">
        <f t="shared" si="26"/>
        <v>0P</v>
      </c>
      <c r="BM112" s="424" t="str">
        <f>IF($AM112=1,IF($D27="","",$D27),IF(AND($AM112=2,$AM111=1),$D27,IF(AND($AM112=3,$AM111=1),$D27,$BM111)))</f>
        <v>LOAD</v>
      </c>
      <c r="BN112" s="425"/>
      <c r="BO112" s="425"/>
      <c r="BP112" s="425"/>
      <c r="BQ112" s="426"/>
      <c r="BR112" s="255">
        <v>82</v>
      </c>
      <c r="BS112" s="87" t="str">
        <f t="shared" si="28"/>
        <v>0P</v>
      </c>
      <c r="BT112" s="424" t="str">
        <f>IF($AZ112=1,IF($S27="","",$S27),IF(AND($AZ112=2,$AZ111=1),$S27,IF(AND($AZ112=2,$AZ111=3),$S27,IF(AND($AZ112=3,$AZ111=1),$S27,IF(AND($AZ112=3,$AZ111=2),$S27,$BT111)))))</f>
        <v>LOAD</v>
      </c>
      <c r="BU112" s="425"/>
      <c r="BV112" s="425"/>
      <c r="BW112" s="425"/>
      <c r="BX112" s="426"/>
    </row>
    <row r="113" spans="39:76" ht="24" customHeight="1">
      <c r="AM113" s="32">
        <f>IF(I28=0,IF(I27=0,I26,I27),I28)</f>
        <v>0</v>
      </c>
      <c r="AO113" s="255">
        <v>83</v>
      </c>
      <c r="AP113" s="87" t="str">
        <f t="shared" si="22"/>
        <v>0P</v>
      </c>
      <c r="AQ113" s="425" t="str">
        <f>IF(AM113=1,IF($D28="","",$D28),IF(AND(AM113=2,AM112=1),$D28,IF(AND(AM113=3,AM112=1),$D28,$AQ112)))</f>
        <v>LOAD</v>
      </c>
      <c r="AR113" s="425"/>
      <c r="AS113" s="426"/>
      <c r="AT113" s="255">
        <v>84</v>
      </c>
      <c r="AU113" s="87" t="str">
        <f t="shared" si="24"/>
        <v>0P</v>
      </c>
      <c r="AV113" s="425" t="str">
        <f>IF(AZ113=1,IF($S28="","",$S28),IF(AND(AZ113=2,AZ112=1),$S28,IF(AND(AZ113=2,AZ112=3),$S28,IF(AND(AZ113=3,AZ112=1),$S28,IF(AND(AZ113=3,AZ112=2),$S28,$AV112)))))</f>
        <v>LOAD</v>
      </c>
      <c r="AW113" s="425"/>
      <c r="AX113" s="426"/>
      <c r="AZ113" s="32">
        <f>IF(R28=0,IF(R27=0,R26,R27),R28)</f>
        <v>0</v>
      </c>
      <c r="BJ113" s="2"/>
      <c r="BK113" s="255">
        <v>43</v>
      </c>
      <c r="BL113" s="87" t="str">
        <f t="shared" si="26"/>
        <v>0P</v>
      </c>
      <c r="BM113" s="424" t="str">
        <f>IF($AM113=1,IF($D28="","",$D28),IF(AND($AM113=2,$AM112=1),$D28,IF(AND($AM113=3,$AM112=1),$D28,$BM112)))</f>
        <v>LOAD</v>
      </c>
      <c r="BN113" s="425"/>
      <c r="BO113" s="425"/>
      <c r="BP113" s="425"/>
      <c r="BQ113" s="426"/>
      <c r="BR113" s="255">
        <v>84</v>
      </c>
      <c r="BS113" s="87" t="str">
        <f t="shared" si="28"/>
        <v>0P</v>
      </c>
      <c r="BT113" s="424" t="str">
        <f>IF($AZ113=1,IF($S28="","",$S28),IF(AND($AZ113=2,$AZ112=1),$S28,IF(AND($AZ113=2,$AZ112=3),$S28,IF(AND($AZ113=3,$AZ112=1),$S28,IF(AND($AZ113=3,$AZ112=2),$S28,$BT112)))))</f>
        <v>LOAD</v>
      </c>
      <c r="BU113" s="425"/>
      <c r="BV113" s="425"/>
      <c r="BW113" s="425"/>
      <c r="BX113" s="426"/>
    </row>
    <row r="114" spans="39:76" ht="24" customHeight="1">
      <c r="AO114" s="427" t="s">
        <v>86</v>
      </c>
      <c r="AP114" s="427"/>
      <c r="AQ114" s="427"/>
      <c r="AR114" s="427"/>
      <c r="AS114" s="427"/>
      <c r="AT114" s="427"/>
      <c r="AU114" s="427"/>
      <c r="AV114" s="427"/>
      <c r="AW114" s="427"/>
      <c r="AX114" s="427"/>
      <c r="BJ114" s="2"/>
      <c r="BK114" s="427" t="s">
        <v>86</v>
      </c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</row>
    <row r="115" spans="39:76" ht="24" customHeight="1"/>
    <row r="116" spans="39:76" s="2" customFormat="1" ht="26.25" customHeight="1">
      <c r="AM116" s="1"/>
      <c r="AZ116" s="1"/>
    </row>
    <row r="117" spans="39:76" s="2" customFormat="1" ht="24" customHeight="1">
      <c r="AM117" s="1"/>
      <c r="AZ117" s="1"/>
    </row>
    <row r="118" spans="39:76" ht="24" customHeight="1"/>
    <row r="119" spans="39:76" ht="24" customHeight="1"/>
    <row r="120" spans="39:76" ht="24" customHeight="1"/>
    <row r="121" spans="39:76" ht="24" customHeight="1">
      <c r="AX121"/>
      <c r="AY121"/>
      <c r="BA121"/>
      <c r="BB121"/>
      <c r="BC121"/>
    </row>
    <row r="122" spans="39:76" ht="24" customHeight="1">
      <c r="AX122"/>
      <c r="AY122"/>
      <c r="BA122"/>
      <c r="BB122"/>
      <c r="BC122"/>
    </row>
    <row r="123" spans="39:76" ht="24" customHeight="1">
      <c r="AX123"/>
      <c r="AY123"/>
      <c r="BA123"/>
      <c r="BB123"/>
      <c r="BC123"/>
    </row>
    <row r="124" spans="39:76" ht="24" customHeight="1">
      <c r="AX124"/>
      <c r="AY124"/>
      <c r="BA124"/>
      <c r="BB124"/>
      <c r="BC124"/>
    </row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</sheetData>
  <mergeCells count="280">
    <mergeCell ref="R14:R15"/>
    <mergeCell ref="S14:W15"/>
    <mergeCell ref="S16:W16"/>
    <mergeCell ref="S17:W17"/>
    <mergeCell ref="P32:P33"/>
    <mergeCell ref="Q32:W33"/>
    <mergeCell ref="AO114:AX114"/>
    <mergeCell ref="BK114:BX114"/>
    <mergeCell ref="D12:H13"/>
    <mergeCell ref="J12:J13"/>
    <mergeCell ref="I12:I13"/>
    <mergeCell ref="S12:W12"/>
    <mergeCell ref="S13:W13"/>
    <mergeCell ref="D14:H15"/>
    <mergeCell ref="I14:I15"/>
    <mergeCell ref="J14:J15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AQ96:AS96"/>
    <mergeCell ref="AV96:AX96"/>
    <mergeCell ref="BM96:BQ96"/>
    <mergeCell ref="BT96:BX96"/>
    <mergeCell ref="AQ97:AS97"/>
    <mergeCell ref="AV97:AX97"/>
    <mergeCell ref="BM97:BQ97"/>
    <mergeCell ref="BT97:BX97"/>
    <mergeCell ref="AQ94:AS94"/>
    <mergeCell ref="AV94:AX94"/>
    <mergeCell ref="BM94:BQ94"/>
    <mergeCell ref="BT94:BX94"/>
    <mergeCell ref="AQ95:AS95"/>
    <mergeCell ref="AV95:AX95"/>
    <mergeCell ref="BM95:BQ95"/>
    <mergeCell ref="BT95:BX95"/>
    <mergeCell ref="BR92:BS92"/>
    <mergeCell ref="BT92:BX92"/>
    <mergeCell ref="AQ93:AS93"/>
    <mergeCell ref="AV93:AX93"/>
    <mergeCell ref="BM93:BQ93"/>
    <mergeCell ref="BT93:BX93"/>
    <mergeCell ref="AO92:AP92"/>
    <mergeCell ref="AQ92:AS92"/>
    <mergeCell ref="AT92:AU92"/>
    <mergeCell ref="AV92:AX92"/>
    <mergeCell ref="BK92:BL92"/>
    <mergeCell ref="BM92:BQ92"/>
    <mergeCell ref="AO90:AQ90"/>
    <mergeCell ref="AR90:AX90"/>
    <mergeCell ref="BK90:BM90"/>
    <mergeCell ref="BN90:BX90"/>
    <mergeCell ref="AO91:AS91"/>
    <mergeCell ref="AT91:AV91"/>
    <mergeCell ref="AW91:AX91"/>
    <mergeCell ref="BK91:BQ91"/>
    <mergeCell ref="BR91:BT91"/>
    <mergeCell ref="BU91:BX91"/>
    <mergeCell ref="AO86:AX86"/>
    <mergeCell ref="BK86:BX86"/>
    <mergeCell ref="AO88:AX88"/>
    <mergeCell ref="BK88:BX88"/>
    <mergeCell ref="AO89:AQ89"/>
    <mergeCell ref="AR89:AX89"/>
    <mergeCell ref="BK89:BM89"/>
    <mergeCell ref="BN89:BX89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AQ68:AS68"/>
    <mergeCell ref="AV68:AX68"/>
    <mergeCell ref="BM68:BQ68"/>
    <mergeCell ref="BT68:BX68"/>
    <mergeCell ref="AQ69:AS69"/>
    <mergeCell ref="AV69:AX69"/>
    <mergeCell ref="BM69:BQ69"/>
    <mergeCell ref="BT69:BX69"/>
    <mergeCell ref="AQ66:AS66"/>
    <mergeCell ref="AV66:AX66"/>
    <mergeCell ref="BM66:BQ66"/>
    <mergeCell ref="BT66:BX66"/>
    <mergeCell ref="AQ67:AS67"/>
    <mergeCell ref="AV67:AX67"/>
    <mergeCell ref="BM67:BQ67"/>
    <mergeCell ref="BT67:BX67"/>
    <mergeCell ref="BR64:BS64"/>
    <mergeCell ref="BT64:BX64"/>
    <mergeCell ref="AQ65:AS65"/>
    <mergeCell ref="AV65:AX65"/>
    <mergeCell ref="BM65:BQ65"/>
    <mergeCell ref="BT65:BX65"/>
    <mergeCell ref="AO64:AP64"/>
    <mergeCell ref="AQ64:AS64"/>
    <mergeCell ref="AT64:AU64"/>
    <mergeCell ref="AV64:AX64"/>
    <mergeCell ref="BK64:BL64"/>
    <mergeCell ref="BM64:BQ64"/>
    <mergeCell ref="AO62:AQ62"/>
    <mergeCell ref="AR62:AX62"/>
    <mergeCell ref="BK62:BM62"/>
    <mergeCell ref="BN62:BX62"/>
    <mergeCell ref="AO63:AS63"/>
    <mergeCell ref="AT63:AV63"/>
    <mergeCell ref="AW63:AX63"/>
    <mergeCell ref="BK63:BQ63"/>
    <mergeCell ref="BR63:BT63"/>
    <mergeCell ref="BU63:BX63"/>
    <mergeCell ref="D30:E30"/>
    <mergeCell ref="AW59:AX59"/>
    <mergeCell ref="BU59:BX59"/>
    <mergeCell ref="AO60:AX60"/>
    <mergeCell ref="BK60:BX60"/>
    <mergeCell ref="AO61:AQ61"/>
    <mergeCell ref="AR61:AX61"/>
    <mergeCell ref="BK61:BM61"/>
    <mergeCell ref="BN61:BX61"/>
    <mergeCell ref="U20:W20"/>
    <mergeCell ref="D23:E23"/>
    <mergeCell ref="D25:W25"/>
    <mergeCell ref="E26:W26"/>
    <mergeCell ref="E27:W27"/>
    <mergeCell ref="E28:W28"/>
    <mergeCell ref="D16:H16"/>
    <mergeCell ref="D17:H17"/>
    <mergeCell ref="Q14:Q15"/>
    <mergeCell ref="AC9:AE9"/>
    <mergeCell ref="AG9:AH9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  <mergeCell ref="E1:H1"/>
    <mergeCell ref="K1:M1"/>
    <mergeCell ref="O1:S1"/>
    <mergeCell ref="V1:W1"/>
    <mergeCell ref="K2:M2"/>
    <mergeCell ref="L4:M4"/>
    <mergeCell ref="O4:P4"/>
    <mergeCell ref="S4:V4"/>
  </mergeCells>
  <conditionalFormatting sqref="I5">
    <cfRule type="expression" dxfId="464" priority="197" stopIfTrue="1">
      <formula>IF(ISBLANK(I6),TRUE)</formula>
    </cfRule>
  </conditionalFormatting>
  <conditionalFormatting sqref="T23:W23 O22:S22 T21:T22 P20:P21 S20:S21 Q21:R21">
    <cfRule type="expression" dxfId="463" priority="196" stopIfTrue="1">
      <formula>IF(AND(ISBLANK($M$21:$N$21)),TRUE)</formula>
    </cfRule>
  </conditionalFormatting>
  <conditionalFormatting sqref="O20">
    <cfRule type="expression" dxfId="462" priority="195" stopIfTrue="1">
      <formula>IF(AND(ISBLANK($I$21:$K$21)),TRUE)</formula>
    </cfRule>
  </conditionalFormatting>
  <conditionalFormatting sqref="Q20:R20">
    <cfRule type="expression" dxfId="461" priority="194" stopIfTrue="1">
      <formula>IF(AND(ISBLANK($M$21:$N$21)),TRUE)</formula>
    </cfRule>
  </conditionalFormatting>
  <conditionalFormatting sqref="M19:N20">
    <cfRule type="expression" dxfId="460" priority="193" stopIfTrue="1">
      <formula>NOT(ISBLANK(M$21))</formula>
    </cfRule>
  </conditionalFormatting>
  <conditionalFormatting sqref="N46">
    <cfRule type="expression" dxfId="459" priority="191" stopIfTrue="1">
      <formula>IF(AND($V$6&gt;0,$I$4&lt;=$V$6),TRUE)</formula>
    </cfRule>
    <cfRule type="expression" dxfId="458" priority="192" stopIfTrue="1">
      <formula>IF(AND($V$6&gt;0,$I$4*0.8&lt;=$V$6),TRUE)</formula>
    </cfRule>
  </conditionalFormatting>
  <conditionalFormatting sqref="M21:N21">
    <cfRule type="expression" dxfId="457" priority="190" stopIfTrue="1">
      <formula>IF(ISBLANK(M21),TRUE)</formula>
    </cfRule>
  </conditionalFormatting>
  <conditionalFormatting sqref="X12:X18">
    <cfRule type="expression" dxfId="456" priority="189" stopIfTrue="1">
      <formula>IF(AND($P12&lt;&gt;0,ISBLANK($X12)),TRUE)</formula>
    </cfRule>
  </conditionalFormatting>
  <conditionalFormatting sqref="C12:C18">
    <cfRule type="expression" dxfId="455" priority="188" stopIfTrue="1">
      <formula>IF(AND($K12&lt;&gt;0,ISBLANK($C12)),TRUE)</formula>
    </cfRule>
  </conditionalFormatting>
  <conditionalFormatting sqref="I6">
    <cfRule type="expression" dxfId="454" priority="185" stopIfTrue="1">
      <formula>IF(OR(ISBLANK($I$6),$V$6=0),TRUE)</formula>
    </cfRule>
    <cfRule type="expression" dxfId="453" priority="186" stopIfTrue="1">
      <formula>IF(OR($I$6&gt;$I$4,$I$6&lt;=$V$6),TRUE)</formula>
    </cfRule>
    <cfRule type="expression" dxfId="452" priority="187" stopIfTrue="1">
      <formula>IF(OR($I$6&lt;$I$4,$I$6*0.8&lt;=$V$6),TRUE)</formula>
    </cfRule>
  </conditionalFormatting>
  <conditionalFormatting sqref="I7">
    <cfRule type="expression" dxfId="451" priority="183" stopIfTrue="1">
      <formula>IF(ISBLANK($I$6),IF($I$7&gt;=$I$5,TRUE,FALSE),IF($I$7&gt;=$I$6,TRUE,FALSE))</formula>
    </cfRule>
    <cfRule type="expression" dxfId="450" priority="184" stopIfTrue="1">
      <formula>IF(ISBLANK($I$6),IF($I$7&gt;=$I$5*0.8,TRUE,FALSE),IF($I$7&gt;=$I$6*0.8,TRUE,FALSE))</formula>
    </cfRule>
  </conditionalFormatting>
  <conditionalFormatting sqref="O4:O7 I4 L4:L7">
    <cfRule type="expression" dxfId="449" priority="182" stopIfTrue="1">
      <formula>IF(AND(ISBLANK(#REF!),NOT(ISBLANK(#REF!))),TRUE)</formula>
    </cfRule>
  </conditionalFormatting>
  <conditionalFormatting sqref="J12">
    <cfRule type="expression" dxfId="448" priority="180" stopIfTrue="1">
      <formula>IF(J12&lt;K12/$F$4,TRUE,FALSE)</formula>
    </cfRule>
    <cfRule type="expression" dxfId="447" priority="181" stopIfTrue="1">
      <formula>IF(J12*0.8&lt;K12/$F$4,TRUE,FALSE)</formula>
    </cfRule>
  </conditionalFormatting>
  <conditionalFormatting sqref="Q14">
    <cfRule type="expression" dxfId="446" priority="178" stopIfTrue="1">
      <formula>IF(Q14&lt;P14/$F$4,TRUE,FALSE)</formula>
    </cfRule>
    <cfRule type="expression" dxfId="445" priority="179" stopIfTrue="1">
      <formula>IF(Q14*0.8&lt;P14/$F$4,TRUE,FALSE)</formula>
    </cfRule>
  </conditionalFormatting>
  <conditionalFormatting sqref="Q12">
    <cfRule type="expression" dxfId="444" priority="176" stopIfTrue="1">
      <formula>IF(Q12&lt;SUM(P12:P13)/$F$5,TRUE,FALSE)</formula>
    </cfRule>
    <cfRule type="expression" dxfId="443" priority="177" stopIfTrue="1">
      <formula>IF(Q12*0.8&lt;SUM(P12:P13)/$F$5,TRUE,FALSE)</formula>
    </cfRule>
  </conditionalFormatting>
  <conditionalFormatting sqref="J13">
    <cfRule type="expression" dxfId="442" priority="174" stopIfTrue="1">
      <formula>IF(J13&lt;K13/$F$4,TRUE,FALSE)</formula>
    </cfRule>
    <cfRule type="expression" dxfId="441" priority="175" stopIfTrue="1">
      <formula>IF(J13*0.8&lt;K13/$F$4,TRUE,FALSE)</formula>
    </cfRule>
  </conditionalFormatting>
  <conditionalFormatting sqref="J14">
    <cfRule type="expression" dxfId="440" priority="172" stopIfTrue="1">
      <formula>IF(J14&lt;K14/$F$4,TRUE,FALSE)</formula>
    </cfRule>
    <cfRule type="expression" dxfId="439" priority="173" stopIfTrue="1">
      <formula>IF(J14*0.8&lt;K14/$F$4,TRUE,FALSE)</formula>
    </cfRule>
  </conditionalFormatting>
  <conditionalFormatting sqref="J15">
    <cfRule type="expression" dxfId="438" priority="170" stopIfTrue="1">
      <formula>IF(J15&lt;K15/$F$4,TRUE,FALSE)</formula>
    </cfRule>
    <cfRule type="expression" dxfId="437" priority="171" stopIfTrue="1">
      <formula>IF(J15*0.8&lt;K15/$F$4,TRUE,FALSE)</formula>
    </cfRule>
  </conditionalFormatting>
  <conditionalFormatting sqref="J16">
    <cfRule type="expression" dxfId="436" priority="168" stopIfTrue="1">
      <formula>IF(J16&lt;K16/$F$4,TRUE,FALSE)</formula>
    </cfRule>
    <cfRule type="expression" dxfId="435" priority="169" stopIfTrue="1">
      <formula>IF(J16*0.8&lt;K16/$F$4,TRUE,FALSE)</formula>
    </cfRule>
  </conditionalFormatting>
  <conditionalFormatting sqref="J17">
    <cfRule type="expression" dxfId="434" priority="166" stopIfTrue="1">
      <formula>IF(J17&lt;K17/$F$4,TRUE,FALSE)</formula>
    </cfRule>
    <cfRule type="expression" dxfId="433" priority="167" stopIfTrue="1">
      <formula>IF(J17*0.8&lt;K17/$F$4,TRUE,FALSE)</formula>
    </cfRule>
  </conditionalFormatting>
  <conditionalFormatting sqref="Q15">
    <cfRule type="expression" dxfId="432" priority="164" stopIfTrue="1">
      <formula>IF(Q15&lt;P15/$F$4,TRUE,FALSE)</formula>
    </cfRule>
    <cfRule type="expression" dxfId="431" priority="165" stopIfTrue="1">
      <formula>IF(Q15*0.8&lt;P15/$F$4,TRUE,FALSE)</formula>
    </cfRule>
  </conditionalFormatting>
  <conditionalFormatting sqref="Q16">
    <cfRule type="expression" dxfId="430" priority="162" stopIfTrue="1">
      <formula>IF(Q16&lt;P16/$F$4,TRUE,FALSE)</formula>
    </cfRule>
    <cfRule type="expression" dxfId="429" priority="163" stopIfTrue="1">
      <formula>IF(Q16*0.8&lt;P16/$F$4,TRUE,FALSE)</formula>
    </cfRule>
  </conditionalFormatting>
  <conditionalFormatting sqref="Q17">
    <cfRule type="expression" dxfId="428" priority="160" stopIfTrue="1">
      <formula>IF(Q17&lt;P17/$F$4,TRUE,FALSE)</formula>
    </cfRule>
    <cfRule type="expression" dxfId="427" priority="161" stopIfTrue="1">
      <formula>IF(Q17*0.8&lt;P17/$F$4,TRUE,FALSE)</formula>
    </cfRule>
  </conditionalFormatting>
  <conditionalFormatting sqref="X16:X17">
    <cfRule type="expression" dxfId="426" priority="159" stopIfTrue="1">
      <formula>IF(AND($P16&lt;&gt;0,ISBLANK($X16)),TRUE)</formula>
    </cfRule>
  </conditionalFormatting>
  <conditionalFormatting sqref="Q16">
    <cfRule type="expression" dxfId="425" priority="157" stopIfTrue="1">
      <formula>IF(Q16&lt;P16/$F$4,TRUE,FALSE)</formula>
    </cfRule>
    <cfRule type="expression" dxfId="424" priority="158" stopIfTrue="1">
      <formula>IF(Q16*0.8&lt;P16/$F$4,TRUE,FALSE)</formula>
    </cfRule>
  </conditionalFormatting>
  <conditionalFormatting sqref="Q17">
    <cfRule type="expression" dxfId="423" priority="155" stopIfTrue="1">
      <formula>IF(Q17&lt;P17/$F$4,TRUE,FALSE)</formula>
    </cfRule>
    <cfRule type="expression" dxfId="422" priority="156" stopIfTrue="1">
      <formula>IF(Q17*0.8&lt;P17/$F$4,TRUE,FALSE)</formula>
    </cfRule>
  </conditionalFormatting>
  <conditionalFormatting sqref="Q16">
    <cfRule type="expression" dxfId="421" priority="153" stopIfTrue="1">
      <formula>IF(Q16&lt;SUM(P16:P17)/$F$5,TRUE,FALSE)</formula>
    </cfRule>
    <cfRule type="expression" dxfId="420" priority="154" stopIfTrue="1">
      <formula>IF(Q16*0.8&lt;SUM(P16:P17)/$F$5,TRUE,FALSE)</formula>
    </cfRule>
  </conditionalFormatting>
  <conditionalFormatting sqref="Y11:Z11 A11:B11">
    <cfRule type="expression" dxfId="419" priority="152" stopIfTrue="1">
      <formula>IF($AK$39/$P$39&gt;=0.5,TRUE)</formula>
    </cfRule>
  </conditionalFormatting>
  <conditionalFormatting sqref="J12">
    <cfRule type="expression" dxfId="418" priority="150" stopIfTrue="1">
      <formula>IF(J12&lt;SUM(I12:I13)/$F$5,TRUE,FALSE)</formula>
    </cfRule>
    <cfRule type="expression" dxfId="417" priority="151" stopIfTrue="1">
      <formula>IF(J12*0.8&lt;SUM(I12:I13)/$F$5,TRUE,FALSE)</formula>
    </cfRule>
  </conditionalFormatting>
  <conditionalFormatting sqref="Q12:Q13">
    <cfRule type="expression" dxfId="416" priority="148" stopIfTrue="1">
      <formula>IF(Q12&lt;P12/$F$4,TRUE,FALSE)</formula>
    </cfRule>
    <cfRule type="expression" dxfId="415" priority="149" stopIfTrue="1">
      <formula>IF(Q12*0.8&lt;P12/$F$4,TRUE,FALSE)</formula>
    </cfRule>
  </conditionalFormatting>
  <conditionalFormatting sqref="C14:C15">
    <cfRule type="expression" dxfId="414" priority="147" stopIfTrue="1">
      <formula>IF(AND($K14&lt;&gt;0,ISBLANK($C14)),TRUE)</formula>
    </cfRule>
  </conditionalFormatting>
  <conditionalFormatting sqref="J14:J15">
    <cfRule type="expression" dxfId="413" priority="145" stopIfTrue="1">
      <formula>IF(J14&lt;K14/$F$4,TRUE,FALSE)</formula>
    </cfRule>
    <cfRule type="expression" dxfId="412" priority="146" stopIfTrue="1">
      <formula>IF(J14*0.8&lt;K14/$F$4,TRUE,FALSE)</formula>
    </cfRule>
  </conditionalFormatting>
  <conditionalFormatting sqref="J14">
    <cfRule type="expression" dxfId="411" priority="143" stopIfTrue="1">
      <formula>IF(J14&lt;K14/$F$4,TRUE,FALSE)</formula>
    </cfRule>
    <cfRule type="expression" dxfId="410" priority="144" stopIfTrue="1">
      <formula>IF(J14*0.8&lt;K14/$F$4,TRUE,FALSE)</formula>
    </cfRule>
  </conditionalFormatting>
  <conditionalFormatting sqref="J14">
    <cfRule type="expression" dxfId="409" priority="141" stopIfTrue="1">
      <formula>IF(J14&lt;K14/$F$4,TRUE,FALSE)</formula>
    </cfRule>
    <cfRule type="expression" dxfId="408" priority="142" stopIfTrue="1">
      <formula>IF(J14*0.8&lt;K14/$F$4,TRUE,FALSE)</formula>
    </cfRule>
  </conditionalFormatting>
  <conditionalFormatting sqref="J15">
    <cfRule type="expression" dxfId="407" priority="139" stopIfTrue="1">
      <formula>IF(J15&lt;K15/$F$4,TRUE,FALSE)</formula>
    </cfRule>
    <cfRule type="expression" dxfId="406" priority="140" stopIfTrue="1">
      <formula>IF(J15*0.8&lt;K15/$F$4,TRUE,FALSE)</formula>
    </cfRule>
  </conditionalFormatting>
  <conditionalFormatting sqref="C14:C15">
    <cfRule type="expression" dxfId="405" priority="138" stopIfTrue="1">
      <formula>IF(AND($K14&lt;&gt;0,ISBLANK($C14)),TRUE)</formula>
    </cfRule>
  </conditionalFormatting>
  <conditionalFormatting sqref="J14">
    <cfRule type="expression" dxfId="404" priority="136">
      <formula>IF(J14&lt;SUM(K14:K15)/$F$5,TRUE,FALSE)</formula>
    </cfRule>
    <cfRule type="expression" dxfId="403" priority="137">
      <formula>IF(J14*0.8&lt;SUM(K14:K15)/$F$5,TRUE,FALSE)</formula>
    </cfRule>
  </conditionalFormatting>
  <conditionalFormatting sqref="C14:C15">
    <cfRule type="expression" dxfId="402" priority="135" stopIfTrue="1">
      <formula>IF(AND($K14&lt;&gt;0,ISBLANK($C14)),TRUE)</formula>
    </cfRule>
  </conditionalFormatting>
  <conditionalFormatting sqref="J14">
    <cfRule type="expression" dxfId="401" priority="133" stopIfTrue="1">
      <formula>IF(J14&lt;K14/$F$4,TRUE,FALSE)</formula>
    </cfRule>
    <cfRule type="expression" dxfId="400" priority="134" stopIfTrue="1">
      <formula>IF(J14*0.8&lt;K14/$F$4,TRUE,FALSE)</formula>
    </cfRule>
  </conditionalFormatting>
  <conditionalFormatting sqref="J15">
    <cfRule type="expression" dxfId="399" priority="131" stopIfTrue="1">
      <formula>IF(J15&lt;K15/$F$4,TRUE,FALSE)</formula>
    </cfRule>
    <cfRule type="expression" dxfId="398" priority="132" stopIfTrue="1">
      <formula>IF(J15*0.8&lt;K15/$F$4,TRUE,FALSE)</formula>
    </cfRule>
  </conditionalFormatting>
  <conditionalFormatting sqref="C14:C15">
    <cfRule type="expression" dxfId="397" priority="130" stopIfTrue="1">
      <formula>IF(AND($K14&lt;&gt;0,ISBLANK($C14)),TRUE)</formula>
    </cfRule>
  </conditionalFormatting>
  <conditionalFormatting sqref="J14">
    <cfRule type="expression" dxfId="396" priority="128" stopIfTrue="1">
      <formula>IF(J14&lt;K14/$F$4,TRUE,FALSE)</formula>
    </cfRule>
    <cfRule type="expression" dxfId="395" priority="129" stopIfTrue="1">
      <formula>IF(J14*0.8&lt;K14/$F$4,TRUE,FALSE)</formula>
    </cfRule>
  </conditionalFormatting>
  <conditionalFormatting sqref="J15">
    <cfRule type="expression" dxfId="394" priority="126" stopIfTrue="1">
      <formula>IF(J15&lt;K15/$F$4,TRUE,FALSE)</formula>
    </cfRule>
    <cfRule type="expression" dxfId="393" priority="127" stopIfTrue="1">
      <formula>IF(J15*0.8&lt;K15/$F$4,TRUE,FALSE)</formula>
    </cfRule>
  </conditionalFormatting>
  <conditionalFormatting sqref="C14:C15">
    <cfRule type="expression" dxfId="392" priority="125" stopIfTrue="1">
      <formula>IF(AND($K14&lt;&gt;0,ISBLANK($C14)),TRUE)</formula>
    </cfRule>
  </conditionalFormatting>
  <conditionalFormatting sqref="J14">
    <cfRule type="expression" dxfId="391" priority="123">
      <formula>IF(J14&lt;SUM(K14:K15)/$F$5,TRUE,FALSE)</formula>
    </cfRule>
    <cfRule type="expression" dxfId="390" priority="124">
      <formula>IF(J14*0.8&lt;SUM(K14:K15)/$F$5,TRUE,FALSE)</formula>
    </cfRule>
  </conditionalFormatting>
  <conditionalFormatting sqref="J14">
    <cfRule type="expression" dxfId="389" priority="121" stopIfTrue="1">
      <formula>IF(J14&lt;K14/$F$4,TRUE,FALSE)</formula>
    </cfRule>
    <cfRule type="expression" dxfId="388" priority="122" stopIfTrue="1">
      <formula>IF(J14*0.8&lt;K14/$F$4,TRUE,FALSE)</formula>
    </cfRule>
  </conditionalFormatting>
  <conditionalFormatting sqref="J15">
    <cfRule type="expression" dxfId="387" priority="119" stopIfTrue="1">
      <formula>IF(J15&lt;K15/$F$4,TRUE,FALSE)</formula>
    </cfRule>
    <cfRule type="expression" dxfId="386" priority="120" stopIfTrue="1">
      <formula>IF(J15*0.8&lt;K15/$F$4,TRUE,FALSE)</formula>
    </cfRule>
  </conditionalFormatting>
  <conditionalFormatting sqref="J14">
    <cfRule type="expression" dxfId="385" priority="117" stopIfTrue="1">
      <formula>IF(J14&lt;K14/$F$4,TRUE,FALSE)</formula>
    </cfRule>
    <cfRule type="expression" dxfId="384" priority="118" stopIfTrue="1">
      <formula>IF(J14*0.8&lt;K14/$F$4,TRUE,FALSE)</formula>
    </cfRule>
  </conditionalFormatting>
  <conditionalFormatting sqref="J15">
    <cfRule type="expression" dxfId="383" priority="115" stopIfTrue="1">
      <formula>IF(J15&lt;K15/$F$4,TRUE,FALSE)</formula>
    </cfRule>
    <cfRule type="expression" dxfId="382" priority="116" stopIfTrue="1">
      <formula>IF(J15*0.8&lt;K15/$F$4,TRUE,FALSE)</formula>
    </cfRule>
  </conditionalFormatting>
  <conditionalFormatting sqref="J14">
    <cfRule type="expression" dxfId="381" priority="113">
      <formula>IF(J14&lt;SUM(K14:K15)/$F$5,TRUE,FALSE)</formula>
    </cfRule>
    <cfRule type="expression" dxfId="380" priority="114">
      <formula>IF(J14*0.8&lt;SUM(K14:K15)/$F$5,TRUE,FALSE)</formula>
    </cfRule>
  </conditionalFormatting>
  <conditionalFormatting sqref="J14">
    <cfRule type="expression" dxfId="379" priority="111" stopIfTrue="1">
      <formula>IF(J14&lt;K14/$F$4,TRUE,FALSE)</formula>
    </cfRule>
    <cfRule type="expression" dxfId="378" priority="112" stopIfTrue="1">
      <formula>IF(J14*0.8&lt;K14/$F$4,TRUE,FALSE)</formula>
    </cfRule>
  </conditionalFormatting>
  <conditionalFormatting sqref="J15">
    <cfRule type="expression" dxfId="377" priority="109" stopIfTrue="1">
      <formula>IF(J15&lt;K15/$F$4,TRUE,FALSE)</formula>
    </cfRule>
    <cfRule type="expression" dxfId="376" priority="110" stopIfTrue="1">
      <formula>IF(J15*0.8&lt;K15/$F$4,TRUE,FALSE)</formula>
    </cfRule>
  </conditionalFormatting>
  <conditionalFormatting sqref="J14">
    <cfRule type="expression" dxfId="375" priority="107" stopIfTrue="1">
      <formula>IF(J14&lt;K14/$F$4,TRUE,FALSE)</formula>
    </cfRule>
    <cfRule type="expression" dxfId="374" priority="108" stopIfTrue="1">
      <formula>IF(J14*0.8&lt;K14/$F$4,TRUE,FALSE)</formula>
    </cfRule>
  </conditionalFormatting>
  <conditionalFormatting sqref="J15">
    <cfRule type="expression" dxfId="373" priority="105" stopIfTrue="1">
      <formula>IF(J15&lt;K15/$F$4,TRUE,FALSE)</formula>
    </cfRule>
    <cfRule type="expression" dxfId="372" priority="106" stopIfTrue="1">
      <formula>IF(J15*0.8&lt;K15/$F$4,TRUE,FALSE)</formula>
    </cfRule>
  </conditionalFormatting>
  <conditionalFormatting sqref="J14">
    <cfRule type="expression" dxfId="371" priority="103" stopIfTrue="1">
      <formula>IF(J14&lt;K14/$F$4,TRUE,FALSE)</formula>
    </cfRule>
    <cfRule type="expression" dxfId="370" priority="104" stopIfTrue="1">
      <formula>IF(J14*0.8&lt;K14/$F$4,TRUE,FALSE)</formula>
    </cfRule>
  </conditionalFormatting>
  <conditionalFormatting sqref="J15">
    <cfRule type="expression" dxfId="369" priority="101" stopIfTrue="1">
      <formula>IF(J15&lt;K15/$F$4,TRUE,FALSE)</formula>
    </cfRule>
    <cfRule type="expression" dxfId="368" priority="102" stopIfTrue="1">
      <formula>IF(J15*0.8&lt;K15/$F$4,TRUE,FALSE)</formula>
    </cfRule>
  </conditionalFormatting>
  <conditionalFormatting sqref="J14">
    <cfRule type="expression" dxfId="367" priority="99">
      <formula>IF(J14&lt;SUM(K14:K15)/$F$5,TRUE,FALSE)</formula>
    </cfRule>
    <cfRule type="expression" dxfId="366" priority="100">
      <formula>IF(J14*0.8&lt;SUM(K14:K15)/$F$5,TRUE,FALSE)</formula>
    </cfRule>
  </conditionalFormatting>
  <conditionalFormatting sqref="Q14">
    <cfRule type="expression" dxfId="365" priority="97" stopIfTrue="1">
      <formula>IF(Q14&lt;P14/$F$4,TRUE,FALSE)</formula>
    </cfRule>
    <cfRule type="expression" dxfId="364" priority="98" stopIfTrue="1">
      <formula>IF(Q14*0.8&lt;P14/$F$4,TRUE,FALSE)</formula>
    </cfRule>
  </conditionalFormatting>
  <conditionalFormatting sqref="Q15">
    <cfRule type="expression" dxfId="363" priority="95" stopIfTrue="1">
      <formula>IF(Q15&lt;P15/$F$4,TRUE,FALSE)</formula>
    </cfRule>
    <cfRule type="expression" dxfId="362" priority="96" stopIfTrue="1">
      <formula>IF(Q15*0.8&lt;P15/$F$4,TRUE,FALSE)</formula>
    </cfRule>
  </conditionalFormatting>
  <conditionalFormatting sqref="X14:X15">
    <cfRule type="expression" dxfId="361" priority="94" stopIfTrue="1">
      <formula>IF(AND($P14&lt;&gt;0,ISBLANK($X14)),TRUE)</formula>
    </cfRule>
  </conditionalFormatting>
  <conditionalFormatting sqref="Q14">
    <cfRule type="expression" dxfId="360" priority="92" stopIfTrue="1">
      <formula>IF(Q14&lt;P14/$F$4,TRUE,FALSE)</formula>
    </cfRule>
    <cfRule type="expression" dxfId="359" priority="93" stopIfTrue="1">
      <formula>IF(Q14*0.8&lt;P14/$F$4,TRUE,FALSE)</formula>
    </cfRule>
  </conditionalFormatting>
  <conditionalFormatting sqref="Q15">
    <cfRule type="expression" dxfId="358" priority="90" stopIfTrue="1">
      <formula>IF(Q15&lt;P15/$F$4,TRUE,FALSE)</formula>
    </cfRule>
    <cfRule type="expression" dxfId="357" priority="91" stopIfTrue="1">
      <formula>IF(Q15*0.8&lt;P15/$F$4,TRUE,FALSE)</formula>
    </cfRule>
  </conditionalFormatting>
  <conditionalFormatting sqref="Q14">
    <cfRule type="expression" dxfId="356" priority="88" stopIfTrue="1">
      <formula>IF(Q14&lt;SUM(P14:P15)/$F$5,TRUE,FALSE)</formula>
    </cfRule>
    <cfRule type="expression" dxfId="355" priority="89" stopIfTrue="1">
      <formula>IF(Q14*0.8&lt;SUM(P14:P15)/$F$5,TRUE,FALSE)</formula>
    </cfRule>
  </conditionalFormatting>
  <conditionalFormatting sqref="X14:X17">
    <cfRule type="expression" dxfId="354" priority="87" stopIfTrue="1">
      <formula>IF(AND($P14&lt;&gt;0,ISBLANK($X14)),TRUE)</formula>
    </cfRule>
  </conditionalFormatting>
  <conditionalFormatting sqref="Q14:Q17">
    <cfRule type="expression" dxfId="353" priority="85" stopIfTrue="1">
      <formula>IF(Q14&lt;P14/$F$4,TRUE,FALSE)</formula>
    </cfRule>
    <cfRule type="expression" dxfId="352" priority="86" stopIfTrue="1">
      <formula>IF(Q14*0.8&lt;P14/$F$4,TRUE,FALSE)</formula>
    </cfRule>
  </conditionalFormatting>
  <conditionalFormatting sqref="Q14">
    <cfRule type="expression" dxfId="351" priority="83" stopIfTrue="1">
      <formula>IF(Q14&lt;P14/$F$4,TRUE,FALSE)</formula>
    </cfRule>
    <cfRule type="expression" dxfId="350" priority="84" stopIfTrue="1">
      <formula>IF(Q14*0.8&lt;P14/$F$4,TRUE,FALSE)</formula>
    </cfRule>
  </conditionalFormatting>
  <conditionalFormatting sqref="Q15">
    <cfRule type="expression" dxfId="349" priority="81" stopIfTrue="1">
      <formula>IF(Q15&lt;P15/$F$4,TRUE,FALSE)</formula>
    </cfRule>
    <cfRule type="expression" dxfId="348" priority="82" stopIfTrue="1">
      <formula>IF(Q15*0.8&lt;P15/$F$4,TRUE,FALSE)</formula>
    </cfRule>
  </conditionalFormatting>
  <conditionalFormatting sqref="Q14">
    <cfRule type="expression" dxfId="347" priority="79" stopIfTrue="1">
      <formula>IF(Q14&lt;P14/$F$4,TRUE,FALSE)</formula>
    </cfRule>
    <cfRule type="expression" dxfId="346" priority="80" stopIfTrue="1">
      <formula>IF(Q14*0.8&lt;P14/$F$4,TRUE,FALSE)</formula>
    </cfRule>
  </conditionalFormatting>
  <conditionalFormatting sqref="Q15">
    <cfRule type="expression" dxfId="345" priority="77" stopIfTrue="1">
      <formula>IF(Q15&lt;P15/$F$4,TRUE,FALSE)</formula>
    </cfRule>
    <cfRule type="expression" dxfId="344" priority="78" stopIfTrue="1">
      <formula>IF(Q15*0.8&lt;P15/$F$4,TRUE,FALSE)</formula>
    </cfRule>
  </conditionalFormatting>
  <conditionalFormatting sqref="Q14">
    <cfRule type="expression" dxfId="343" priority="75" stopIfTrue="1">
      <formula>IF(Q14&lt;SUM(P14:P15)/$F$5,TRUE,FALSE)</formula>
    </cfRule>
    <cfRule type="expression" dxfId="342" priority="76" stopIfTrue="1">
      <formula>IF(Q14*0.8&lt;SUM(P14:P15)/$F$5,TRUE,FALSE)</formula>
    </cfRule>
  </conditionalFormatting>
  <conditionalFormatting sqref="Q14">
    <cfRule type="expression" dxfId="341" priority="73" stopIfTrue="1">
      <formula>IF(Q14&lt;R14/$F$4,TRUE,FALSE)</formula>
    </cfRule>
    <cfRule type="expression" dxfId="340" priority="74" stopIfTrue="1">
      <formula>IF(Q14*0.8&lt;R14/$F$4,TRUE,FALSE)</formula>
    </cfRule>
  </conditionalFormatting>
  <conditionalFormatting sqref="Q15">
    <cfRule type="expression" dxfId="339" priority="71" stopIfTrue="1">
      <formula>IF(Q15&lt;R15/$F$4,TRUE,FALSE)</formula>
    </cfRule>
    <cfRule type="expression" dxfId="338" priority="72" stopIfTrue="1">
      <formula>IF(Q15*0.8&lt;R15/$F$4,TRUE,FALSE)</formula>
    </cfRule>
  </conditionalFormatting>
  <conditionalFormatting sqref="Q14:Q15">
    <cfRule type="expression" dxfId="337" priority="69" stopIfTrue="1">
      <formula>IF(Q14&lt;R14/$F$4,TRUE,FALSE)</formula>
    </cfRule>
    <cfRule type="expression" dxfId="336" priority="70" stopIfTrue="1">
      <formula>IF(Q14*0.8&lt;R14/$F$4,TRUE,FALSE)</formula>
    </cfRule>
  </conditionalFormatting>
  <conditionalFormatting sqref="Q14">
    <cfRule type="expression" dxfId="335" priority="67" stopIfTrue="1">
      <formula>IF(Q14&lt;R14/$F$4,TRUE,FALSE)</formula>
    </cfRule>
    <cfRule type="expression" dxfId="334" priority="68" stopIfTrue="1">
      <formula>IF(Q14*0.8&lt;R14/$F$4,TRUE,FALSE)</formula>
    </cfRule>
  </conditionalFormatting>
  <conditionalFormatting sqref="Q14">
    <cfRule type="expression" dxfId="333" priority="65" stopIfTrue="1">
      <formula>IF(Q14&lt;R14/$F$4,TRUE,FALSE)</formula>
    </cfRule>
    <cfRule type="expression" dxfId="332" priority="66" stopIfTrue="1">
      <formula>IF(Q14*0.8&lt;R14/$F$4,TRUE,FALSE)</formula>
    </cfRule>
  </conditionalFormatting>
  <conditionalFormatting sqref="Q15">
    <cfRule type="expression" dxfId="331" priority="63" stopIfTrue="1">
      <formula>IF(Q15&lt;R15/$F$4,TRUE,FALSE)</formula>
    </cfRule>
    <cfRule type="expression" dxfId="330" priority="64" stopIfTrue="1">
      <formula>IF(Q15*0.8&lt;R15/$F$4,TRUE,FALSE)</formula>
    </cfRule>
  </conditionalFormatting>
  <conditionalFormatting sqref="Q14">
    <cfRule type="expression" dxfId="329" priority="61">
      <formula>IF(Q14&lt;SUM(R14:R15)/$F$5,TRUE,FALSE)</formula>
    </cfRule>
    <cfRule type="expression" dxfId="328" priority="62">
      <formula>IF(Q14*0.8&lt;SUM(R14:R15)/$F$5,TRUE,FALSE)</formula>
    </cfRule>
  </conditionalFormatting>
  <conditionalFormatting sqref="Q14">
    <cfRule type="expression" dxfId="327" priority="59" stopIfTrue="1">
      <formula>IF(Q14&lt;R14/$F$4,TRUE,FALSE)</formula>
    </cfRule>
    <cfRule type="expression" dxfId="326" priority="60" stopIfTrue="1">
      <formula>IF(Q14*0.8&lt;R14/$F$4,TRUE,FALSE)</formula>
    </cfRule>
  </conditionalFormatting>
  <conditionalFormatting sqref="Q15">
    <cfRule type="expression" dxfId="325" priority="57" stopIfTrue="1">
      <formula>IF(Q15&lt;R15/$F$4,TRUE,FALSE)</formula>
    </cfRule>
    <cfRule type="expression" dxfId="324" priority="58" stopIfTrue="1">
      <formula>IF(Q15*0.8&lt;R15/$F$4,TRUE,FALSE)</formula>
    </cfRule>
  </conditionalFormatting>
  <conditionalFormatting sqref="Q14">
    <cfRule type="expression" dxfId="323" priority="55" stopIfTrue="1">
      <formula>IF(Q14&lt;R14/$F$4,TRUE,FALSE)</formula>
    </cfRule>
    <cfRule type="expression" dxfId="322" priority="56" stopIfTrue="1">
      <formula>IF(Q14*0.8&lt;R14/$F$4,TRUE,FALSE)</formula>
    </cfRule>
  </conditionalFormatting>
  <conditionalFormatting sqref="Q15">
    <cfRule type="expression" dxfId="321" priority="53" stopIfTrue="1">
      <formula>IF(Q15&lt;R15/$F$4,TRUE,FALSE)</formula>
    </cfRule>
    <cfRule type="expression" dxfId="320" priority="54" stopIfTrue="1">
      <formula>IF(Q15*0.8&lt;R15/$F$4,TRUE,FALSE)</formula>
    </cfRule>
  </conditionalFormatting>
  <conditionalFormatting sqref="Q14">
    <cfRule type="expression" dxfId="319" priority="51">
      <formula>IF(Q14&lt;SUM(R14:R15)/$F$5,TRUE,FALSE)</formula>
    </cfRule>
    <cfRule type="expression" dxfId="318" priority="52">
      <formula>IF(Q14*0.8&lt;SUM(R14:R15)/$F$5,TRUE,FALSE)</formula>
    </cfRule>
  </conditionalFormatting>
  <conditionalFormatting sqref="Q14">
    <cfRule type="expression" dxfId="317" priority="49" stopIfTrue="1">
      <formula>IF(Q14&lt;R14/$F$4,TRUE,FALSE)</formula>
    </cfRule>
    <cfRule type="expression" dxfId="316" priority="50" stopIfTrue="1">
      <formula>IF(Q14*0.8&lt;R14/$F$4,TRUE,FALSE)</formula>
    </cfRule>
  </conditionalFormatting>
  <conditionalFormatting sqref="Q15">
    <cfRule type="expression" dxfId="315" priority="47" stopIfTrue="1">
      <formula>IF(Q15&lt;R15/$F$4,TRUE,FALSE)</formula>
    </cfRule>
    <cfRule type="expression" dxfId="314" priority="48" stopIfTrue="1">
      <formula>IF(Q15*0.8&lt;R15/$F$4,TRUE,FALSE)</formula>
    </cfRule>
  </conditionalFormatting>
  <conditionalFormatting sqref="Q14">
    <cfRule type="expression" dxfId="313" priority="45" stopIfTrue="1">
      <formula>IF(Q14&lt;R14/$F$4,TRUE,FALSE)</formula>
    </cfRule>
    <cfRule type="expression" dxfId="312" priority="46" stopIfTrue="1">
      <formula>IF(Q14*0.8&lt;R14/$F$4,TRUE,FALSE)</formula>
    </cfRule>
  </conditionalFormatting>
  <conditionalFormatting sqref="Q15">
    <cfRule type="expression" dxfId="311" priority="43" stopIfTrue="1">
      <formula>IF(Q15&lt;R15/$F$4,TRUE,FALSE)</formula>
    </cfRule>
    <cfRule type="expression" dxfId="310" priority="44" stopIfTrue="1">
      <formula>IF(Q15*0.8&lt;R15/$F$4,TRUE,FALSE)</formula>
    </cfRule>
  </conditionalFormatting>
  <conditionalFormatting sqref="Q14">
    <cfRule type="expression" dxfId="309" priority="41">
      <formula>IF(Q14&lt;SUM(R14:R15)/$F$5,TRUE,FALSE)</formula>
    </cfRule>
    <cfRule type="expression" dxfId="308" priority="42">
      <formula>IF(Q14*0.8&lt;SUM(R14:R15)/$F$5,TRUE,FALSE)</formula>
    </cfRule>
  </conditionalFormatting>
  <conditionalFormatting sqref="Q14">
    <cfRule type="expression" dxfId="307" priority="39" stopIfTrue="1">
      <formula>IF(Q14&lt;R14/$F$4,TRUE,FALSE)</formula>
    </cfRule>
    <cfRule type="expression" dxfId="306" priority="40" stopIfTrue="1">
      <formula>IF(Q14*0.8&lt;R14/$F$4,TRUE,FALSE)</formula>
    </cfRule>
  </conditionalFormatting>
  <conditionalFormatting sqref="Q15">
    <cfRule type="expression" dxfId="305" priority="37" stopIfTrue="1">
      <formula>IF(Q15&lt;R15/$F$4,TRUE,FALSE)</formula>
    </cfRule>
    <cfRule type="expression" dxfId="304" priority="38" stopIfTrue="1">
      <formula>IF(Q15*0.8&lt;R15/$F$4,TRUE,FALSE)</formula>
    </cfRule>
  </conditionalFormatting>
  <conditionalFormatting sqref="Q14">
    <cfRule type="expression" dxfId="303" priority="35" stopIfTrue="1">
      <formula>IF(Q14&lt;R14/$F$4,TRUE,FALSE)</formula>
    </cfRule>
    <cfRule type="expression" dxfId="302" priority="36" stopIfTrue="1">
      <formula>IF(Q14*0.8&lt;R14/$F$4,TRUE,FALSE)</formula>
    </cfRule>
  </conditionalFormatting>
  <conditionalFormatting sqref="Q15">
    <cfRule type="expression" dxfId="301" priority="33" stopIfTrue="1">
      <formula>IF(Q15&lt;R15/$F$4,TRUE,FALSE)</formula>
    </cfRule>
    <cfRule type="expression" dxfId="300" priority="34" stopIfTrue="1">
      <formula>IF(Q15*0.8&lt;R15/$F$4,TRUE,FALSE)</formula>
    </cfRule>
  </conditionalFormatting>
  <conditionalFormatting sqref="Q14">
    <cfRule type="expression" dxfId="299" priority="31" stopIfTrue="1">
      <formula>IF(Q14&lt;R14/$F$4,TRUE,FALSE)</formula>
    </cfRule>
    <cfRule type="expression" dxfId="298" priority="32" stopIfTrue="1">
      <formula>IF(Q14*0.8&lt;R14/$F$4,TRUE,FALSE)</formula>
    </cfRule>
  </conditionalFormatting>
  <conditionalFormatting sqref="Q15">
    <cfRule type="expression" dxfId="297" priority="29" stopIfTrue="1">
      <formula>IF(Q15&lt;R15/$F$4,TRUE,FALSE)</formula>
    </cfRule>
    <cfRule type="expression" dxfId="296" priority="30" stopIfTrue="1">
      <formula>IF(Q15*0.8&lt;R15/$F$4,TRUE,FALSE)</formula>
    </cfRule>
  </conditionalFormatting>
  <conditionalFormatting sqref="Q14">
    <cfRule type="expression" dxfId="295" priority="27">
      <formula>IF(Q14&lt;SUM(R14:R15)/$F$5,TRUE,FALSE)</formula>
    </cfRule>
    <cfRule type="expression" dxfId="294" priority="28">
      <formula>IF(Q14*0.8&lt;SUM(R14:R15)/$F$5,TRUE,FALSE)</formula>
    </cfRule>
  </conditionalFormatting>
  <conditionalFormatting sqref="P32:P33">
    <cfRule type="expression" dxfId="293" priority="25" stopIfTrue="1">
      <formula>IF(P32&lt;Q32/$F$4,TRUE,FALSE)</formula>
    </cfRule>
    <cfRule type="expression" dxfId="292" priority="26" stopIfTrue="1">
      <formula>IF(P32*0.8&lt;Q32/$F$4,TRUE,FALSE)</formula>
    </cfRule>
  </conditionalFormatting>
  <conditionalFormatting sqref="P32">
    <cfRule type="expression" dxfId="291" priority="23" stopIfTrue="1">
      <formula>IF(P32&lt;Q32/$F$4,TRUE,FALSE)</formula>
    </cfRule>
    <cfRule type="expression" dxfId="290" priority="24" stopIfTrue="1">
      <formula>IF(P32*0.8&lt;Q32/$F$4,TRUE,FALSE)</formula>
    </cfRule>
  </conditionalFormatting>
  <conditionalFormatting sqref="P33">
    <cfRule type="expression" dxfId="289" priority="21" stopIfTrue="1">
      <formula>IF(P33&lt;Q33/$F$4,TRUE,FALSE)</formula>
    </cfRule>
    <cfRule type="expression" dxfId="288" priority="22" stopIfTrue="1">
      <formula>IF(P33*0.8&lt;Q33/$F$4,TRUE,FALSE)</formula>
    </cfRule>
  </conditionalFormatting>
  <conditionalFormatting sqref="P32">
    <cfRule type="expression" dxfId="287" priority="19" stopIfTrue="1">
      <formula>IF(P32&lt;Q32/$F$4,TRUE,FALSE)</formula>
    </cfRule>
    <cfRule type="expression" dxfId="286" priority="20" stopIfTrue="1">
      <formula>IF(P32*0.8&lt;Q32/$F$4,TRUE,FALSE)</formula>
    </cfRule>
  </conditionalFormatting>
  <conditionalFormatting sqref="P33">
    <cfRule type="expression" dxfId="285" priority="17" stopIfTrue="1">
      <formula>IF(P33&lt;Q33/$F$4,TRUE,FALSE)</formula>
    </cfRule>
    <cfRule type="expression" dxfId="284" priority="18" stopIfTrue="1">
      <formula>IF(P33*0.8&lt;Q33/$F$4,TRUE,FALSE)</formula>
    </cfRule>
  </conditionalFormatting>
  <conditionalFormatting sqref="P32">
    <cfRule type="expression" dxfId="283" priority="15">
      <formula>IF(P32&lt;SUM(Q32:Q33)/$F$5,TRUE,FALSE)</formula>
    </cfRule>
    <cfRule type="expression" dxfId="282" priority="16">
      <formula>IF(P32*0.8&lt;SUM(Q32:Q33)/$F$5,TRUE,FALSE)</formula>
    </cfRule>
  </conditionalFormatting>
  <conditionalFormatting sqref="P32">
    <cfRule type="expression" dxfId="281" priority="13" stopIfTrue="1">
      <formula>IF(P32&lt;Q32/$F$4,TRUE,FALSE)</formula>
    </cfRule>
    <cfRule type="expression" dxfId="280" priority="14" stopIfTrue="1">
      <formula>IF(P32*0.8&lt;Q32/$F$4,TRUE,FALSE)</formula>
    </cfRule>
  </conditionalFormatting>
  <conditionalFormatting sqref="P33">
    <cfRule type="expression" dxfId="279" priority="11" stopIfTrue="1">
      <formula>IF(P33&lt;Q33/$F$4,TRUE,FALSE)</formula>
    </cfRule>
    <cfRule type="expression" dxfId="278" priority="12" stopIfTrue="1">
      <formula>IF(P33*0.8&lt;Q33/$F$4,TRUE,FALSE)</formula>
    </cfRule>
  </conditionalFormatting>
  <conditionalFormatting sqref="P32">
    <cfRule type="expression" dxfId="277" priority="9" stopIfTrue="1">
      <formula>IF(P32&lt;Q32/$F$4,TRUE,FALSE)</formula>
    </cfRule>
    <cfRule type="expression" dxfId="276" priority="10" stopIfTrue="1">
      <formula>IF(P32*0.8&lt;Q32/$F$4,TRUE,FALSE)</formula>
    </cfRule>
  </conditionalFormatting>
  <conditionalFormatting sqref="P33">
    <cfRule type="expression" dxfId="275" priority="7" stopIfTrue="1">
      <formula>IF(P33&lt;Q33/$F$4,TRUE,FALSE)</formula>
    </cfRule>
    <cfRule type="expression" dxfId="274" priority="8" stopIfTrue="1">
      <formula>IF(P33*0.8&lt;Q33/$F$4,TRUE,FALSE)</formula>
    </cfRule>
  </conditionalFormatting>
  <conditionalFormatting sqref="P32">
    <cfRule type="expression" dxfId="273" priority="5" stopIfTrue="1">
      <formula>IF(P32&lt;Q32/$F$4,TRUE,FALSE)</formula>
    </cfRule>
    <cfRule type="expression" dxfId="272" priority="6" stopIfTrue="1">
      <formula>IF(P32*0.8&lt;Q32/$F$4,TRUE,FALSE)</formula>
    </cfRule>
  </conditionalFormatting>
  <conditionalFormatting sqref="P33">
    <cfRule type="expression" dxfId="271" priority="3" stopIfTrue="1">
      <formula>IF(P33&lt;Q33/$F$4,TRUE,FALSE)</formula>
    </cfRule>
    <cfRule type="expression" dxfId="270" priority="4" stopIfTrue="1">
      <formula>IF(P33*0.8&lt;Q33/$F$4,TRUE,FALSE)</formula>
    </cfRule>
  </conditionalFormatting>
  <conditionalFormatting sqref="P32">
    <cfRule type="expression" dxfId="269" priority="1">
      <formula>IF(P32&lt;SUM(Q32:Q33)/$F$5,TRUE,FALSE)</formula>
    </cfRule>
    <cfRule type="expression" dxfId="268" priority="2">
      <formula>IF(P32*0.8&lt;SUM(Q32:Q33)/$F$5,TRUE,FALSE)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3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4"/>
  <sheetViews>
    <sheetView showGridLines="0" topLeftCell="C1" zoomScale="60" zoomScaleNormal="60" workbookViewId="0">
      <selection activeCell="E31" sqref="E31:L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18" width="8.7109375" style="3" customWidth="1"/>
    <col min="19" max="19" width="11" style="3" customWidth="1"/>
    <col min="20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214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233</v>
      </c>
      <c r="P1" s="348"/>
      <c r="Q1" s="348"/>
      <c r="R1" s="348"/>
      <c r="S1" s="348"/>
      <c r="T1" s="5"/>
      <c r="U1" s="7" t="s">
        <v>3</v>
      </c>
      <c r="V1" s="325">
        <v>40707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125</v>
      </c>
      <c r="J4" s="2"/>
      <c r="K4" s="14" t="s">
        <v>7</v>
      </c>
      <c r="L4" s="350" t="s">
        <v>229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 t="str">
        <f>IF(ISBLANK(I4),"",IF(ISBLANK(I6),I4,""))</f>
        <v/>
      </c>
      <c r="J5" s="2"/>
      <c r="K5" s="14" t="s">
        <v>12</v>
      </c>
      <c r="L5" s="260" t="s">
        <v>229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>
        <v>125</v>
      </c>
      <c r="J6" s="2"/>
      <c r="K6" s="14" t="s">
        <v>17</v>
      </c>
      <c r="L6" s="260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IF(ISBLANK(P22),N46,O23)</f>
        <v>108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59" t="s">
        <v>25</v>
      </c>
      <c r="AC10" s="259" t="s">
        <v>34</v>
      </c>
      <c r="AD10" s="259" t="s">
        <v>35</v>
      </c>
      <c r="AE10" s="259" t="s">
        <v>36</v>
      </c>
      <c r="AF10" s="78" t="s">
        <v>37</v>
      </c>
      <c r="AG10" s="259" t="s">
        <v>38</v>
      </c>
      <c r="AH10" s="259" t="s">
        <v>39</v>
      </c>
      <c r="AI10" s="259" t="s">
        <v>40</v>
      </c>
      <c r="AJ10" s="259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230" t="s">
        <v>31</v>
      </c>
      <c r="D12" s="470" t="s">
        <v>186</v>
      </c>
      <c r="E12" s="468"/>
      <c r="F12" s="468"/>
      <c r="G12" s="468"/>
      <c r="H12" s="468"/>
      <c r="I12" s="267">
        <v>2</v>
      </c>
      <c r="J12" s="268">
        <v>45</v>
      </c>
      <c r="K12" s="254">
        <v>2640</v>
      </c>
      <c r="L12" s="261">
        <v>1</v>
      </c>
      <c r="M12" s="30">
        <f>IF(SUM(K12,P12)&gt;0,SUM(K12,P12),"")</f>
        <v>5280</v>
      </c>
      <c r="N12" s="31"/>
      <c r="O12" s="254">
        <v>2</v>
      </c>
      <c r="P12" s="34">
        <f>ROUND(1.5*3518/2,-1)</f>
        <v>2640</v>
      </c>
      <c r="Q12" s="267">
        <v>45</v>
      </c>
      <c r="R12" s="267">
        <v>2</v>
      </c>
      <c r="S12" s="442" t="s">
        <v>186</v>
      </c>
      <c r="T12" s="443"/>
      <c r="U12" s="443"/>
      <c r="V12" s="443"/>
      <c r="W12" s="444"/>
      <c r="X12" s="82" t="s">
        <v>31</v>
      </c>
      <c r="Y12" s="34"/>
      <c r="Z12" s="34"/>
      <c r="AA12" s="2"/>
      <c r="AB12" s="32">
        <f t="shared" ref="AB12:AB17" si="0">IF(AND($C12="P",$X12="P"),SUM($K12,$P12),IF($C12="P",$K12,IF($X12="P",$P12,0)))</f>
        <v>0</v>
      </c>
      <c r="AC12" s="32">
        <f t="shared" ref="AC12:AC17" si="1">IF(AND($C12="I",$X12="I"),SUM($K12,$P12),IF($C12="I",$K12,IF($X12="I",$P12,0)))</f>
        <v>0</v>
      </c>
      <c r="AD12" s="32">
        <f t="shared" ref="AD12:AD17" si="2">IF(AND($C12="F",$X12="F"),SUM($K12,$P12),IF($C12="F",$K12,IF($X12="F",$P12,0)))</f>
        <v>0</v>
      </c>
      <c r="AE12" s="32">
        <f t="shared" ref="AE12:AE17" si="3">IF(AND($C12="HID",$X12="HID"),SUM($K12,$P12),IF($C12="HID",$K12,IF($X12="HID",$P12,0)))</f>
        <v>0</v>
      </c>
      <c r="AF12" s="32">
        <f t="shared" ref="AF12:AF17" si="4">IF(AND($C12="R",$X12="R"),SUM($K12,$P12),IF($C12="R",$K12,IF($X12="R",$P12,0)))</f>
        <v>0</v>
      </c>
      <c r="AG12" s="32">
        <f t="shared" ref="AG12:AG17" si="5">IF(AND($C12="LM",$X12="LM"),SUM($K12,$P12),IF($C12="LM",$K12,IF($X12="LM",$P12,0)))</f>
        <v>0</v>
      </c>
      <c r="AH12" s="32">
        <f t="shared" ref="AH12:AH17" si="6">IF(AND($C12="M",$X12="M"),SUM($K12,$P12),IF($C12="M",$K12,IF($X12="M",$P12,0)))</f>
        <v>0</v>
      </c>
      <c r="AI12" s="32">
        <f t="shared" ref="AI12:AI17" si="7">IF(AND($C12="H",$X12="H"),SUM($K12,$P12),IF($C12="H",$K12,IF($X12="H",$P12,0)))</f>
        <v>0</v>
      </c>
      <c r="AJ12" s="32">
        <f t="shared" ref="AJ12:AJ17" si="8">IF(AND($C12="C",$X12="C"),SUM($K12,$P12),IF($C12="C",$K12,IF($X12="C",$P12,0)))</f>
        <v>5280</v>
      </c>
      <c r="AK12" s="32">
        <f t="shared" ref="AK12:AK17" si="9">IF(AND($C12="O",$X12="O"),SUM($K12,$P12),IF($C12="O",$K12,IF($X12="O",$P12,0)))</f>
        <v>0</v>
      </c>
    </row>
    <row r="13" spans="1:39" ht="24" customHeight="1" thickBot="1">
      <c r="A13" s="34"/>
      <c r="B13" s="34"/>
      <c r="C13" s="230" t="s">
        <v>31</v>
      </c>
      <c r="D13" s="471"/>
      <c r="E13" s="469"/>
      <c r="F13" s="469"/>
      <c r="G13" s="469"/>
      <c r="H13" s="469"/>
      <c r="I13" s="267"/>
      <c r="J13" s="270"/>
      <c r="K13" s="254">
        <v>2640</v>
      </c>
      <c r="L13" s="261">
        <v>3</v>
      </c>
      <c r="M13" s="31"/>
      <c r="N13" s="30">
        <f>IF(SUM(K13,P13)&gt;0,SUM(K13,P13),"")</f>
        <v>5280</v>
      </c>
      <c r="O13" s="254">
        <v>4</v>
      </c>
      <c r="P13" s="34">
        <f>ROUND(1.5*3518/2,-1)</f>
        <v>2640</v>
      </c>
      <c r="Q13" s="267"/>
      <c r="R13" s="267"/>
      <c r="S13" s="445"/>
      <c r="T13" s="446"/>
      <c r="U13" s="446"/>
      <c r="V13" s="446"/>
      <c r="W13" s="447"/>
      <c r="X13" s="82" t="s">
        <v>31</v>
      </c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5280</v>
      </c>
      <c r="AK13" s="32">
        <f t="shared" si="9"/>
        <v>0</v>
      </c>
    </row>
    <row r="14" spans="1:39" ht="24" customHeight="1" thickTop="1">
      <c r="A14" s="34"/>
      <c r="B14" s="34"/>
      <c r="C14" s="230" t="s">
        <v>37</v>
      </c>
      <c r="D14" s="430" t="s">
        <v>274</v>
      </c>
      <c r="E14" s="386"/>
      <c r="F14" s="386"/>
      <c r="G14" s="386"/>
      <c r="H14" s="431"/>
      <c r="I14" s="434">
        <v>2</v>
      </c>
      <c r="J14" s="477">
        <v>30</v>
      </c>
      <c r="K14" s="254">
        <f>4100/2</f>
        <v>2050</v>
      </c>
      <c r="L14" s="254">
        <v>5</v>
      </c>
      <c r="M14" s="30">
        <f>IF(SUM(K14,P14)&gt;0,SUM(K14,P14),"")</f>
        <v>2190</v>
      </c>
      <c r="N14" s="31"/>
      <c r="O14" s="23">
        <v>6</v>
      </c>
      <c r="P14" s="254">
        <v>140</v>
      </c>
      <c r="Q14" s="254">
        <v>20</v>
      </c>
      <c r="R14" s="23">
        <v>1</v>
      </c>
      <c r="S14" s="429" t="s">
        <v>241</v>
      </c>
      <c r="T14" s="429"/>
      <c r="U14" s="429"/>
      <c r="V14" s="429"/>
      <c r="W14" s="472"/>
      <c r="X14" s="82" t="s">
        <v>35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140</v>
      </c>
      <c r="AE14" s="32">
        <f t="shared" si="3"/>
        <v>0</v>
      </c>
      <c r="AF14" s="32">
        <f t="shared" si="4"/>
        <v>2050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39" ht="24" customHeight="1" thickBot="1">
      <c r="A15" s="34"/>
      <c r="B15" s="34"/>
      <c r="C15" s="230" t="s">
        <v>37</v>
      </c>
      <c r="D15" s="432"/>
      <c r="E15" s="389"/>
      <c r="F15" s="389"/>
      <c r="G15" s="389"/>
      <c r="H15" s="433"/>
      <c r="I15" s="434"/>
      <c r="J15" s="478"/>
      <c r="K15" s="254">
        <f>4100/2</f>
        <v>2050</v>
      </c>
      <c r="L15" s="261">
        <v>7</v>
      </c>
      <c r="M15" s="31"/>
      <c r="N15" s="30">
        <f>IF(SUM(K15,P15)&gt;0,SUM(K15,P15),"")</f>
        <v>3730</v>
      </c>
      <c r="O15" s="254">
        <v>8</v>
      </c>
      <c r="P15" s="254">
        <v>1680</v>
      </c>
      <c r="Q15" s="254">
        <v>20</v>
      </c>
      <c r="R15" s="23">
        <v>1</v>
      </c>
      <c r="S15" s="370" t="s">
        <v>275</v>
      </c>
      <c r="T15" s="370"/>
      <c r="U15" s="370"/>
      <c r="V15" s="370"/>
      <c r="W15" s="371"/>
      <c r="X15" s="82" t="s">
        <v>37</v>
      </c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0</v>
      </c>
      <c r="AE15" s="32">
        <f t="shared" si="3"/>
        <v>0</v>
      </c>
      <c r="AF15" s="32">
        <f t="shared" si="4"/>
        <v>3730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39" ht="24" customHeight="1" thickTop="1">
      <c r="A16" s="34"/>
      <c r="B16" s="34"/>
      <c r="C16" s="230" t="s">
        <v>37</v>
      </c>
      <c r="D16" s="430" t="s">
        <v>276</v>
      </c>
      <c r="E16" s="386"/>
      <c r="F16" s="386"/>
      <c r="G16" s="386"/>
      <c r="H16" s="431"/>
      <c r="I16" s="476">
        <v>2</v>
      </c>
      <c r="J16" s="477">
        <v>30</v>
      </c>
      <c r="K16" s="82">
        <f>4800/2</f>
        <v>2400</v>
      </c>
      <c r="L16" s="254">
        <v>9</v>
      </c>
      <c r="M16" s="30">
        <f>IF(SUM(K16,P16)&gt;0,SUM(K16,P16),"")</f>
        <v>4750</v>
      </c>
      <c r="N16" s="31"/>
      <c r="O16" s="254">
        <v>10</v>
      </c>
      <c r="P16" s="84">
        <f>4700/2</f>
        <v>2350</v>
      </c>
      <c r="Q16" s="477">
        <v>30</v>
      </c>
      <c r="R16" s="473">
        <v>2</v>
      </c>
      <c r="S16" s="474" t="s">
        <v>301</v>
      </c>
      <c r="T16" s="467"/>
      <c r="U16" s="467"/>
      <c r="V16" s="467"/>
      <c r="W16" s="475"/>
      <c r="X16" s="82" t="s">
        <v>37</v>
      </c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4750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0</v>
      </c>
    </row>
    <row r="17" spans="1:76" ht="24" customHeight="1" thickBot="1">
      <c r="A17" s="34"/>
      <c r="B17" s="34"/>
      <c r="C17" s="230" t="s">
        <v>37</v>
      </c>
      <c r="D17" s="432"/>
      <c r="E17" s="389"/>
      <c r="F17" s="389"/>
      <c r="G17" s="389"/>
      <c r="H17" s="433"/>
      <c r="I17" s="476"/>
      <c r="J17" s="478"/>
      <c r="K17" s="82">
        <f>4800/2</f>
        <v>2400</v>
      </c>
      <c r="L17" s="261">
        <v>11</v>
      </c>
      <c r="M17" s="31"/>
      <c r="N17" s="30">
        <f>IF(SUM(K17,P17)&gt;0,SUM(K17,P17),"")</f>
        <v>4750</v>
      </c>
      <c r="O17" s="23">
        <v>12</v>
      </c>
      <c r="P17" s="84">
        <f>4700/2</f>
        <v>2350</v>
      </c>
      <c r="Q17" s="478"/>
      <c r="R17" s="473"/>
      <c r="S17" s="474"/>
      <c r="T17" s="467"/>
      <c r="U17" s="467"/>
      <c r="V17" s="467"/>
      <c r="W17" s="475"/>
      <c r="X17" s="82" t="s">
        <v>37</v>
      </c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4750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76" s="2" customFormat="1" ht="24" hidden="1" customHeight="1" thickBot="1">
      <c r="A18" s="34"/>
      <c r="B18" s="35"/>
      <c r="C18" s="35"/>
      <c r="D18" s="125"/>
      <c r="E18" s="262"/>
      <c r="F18" s="262"/>
      <c r="G18" s="262"/>
      <c r="H18" s="262"/>
      <c r="I18" s="1"/>
      <c r="J18" s="1"/>
      <c r="K18" s="1"/>
      <c r="L18" s="1"/>
      <c r="M18" s="31"/>
      <c r="N18" s="30"/>
      <c r="O18" s="1"/>
      <c r="P18" s="1"/>
      <c r="Q18" s="1"/>
      <c r="R18" s="1"/>
      <c r="S18" s="262"/>
      <c r="T18" s="262"/>
      <c r="U18" s="257"/>
      <c r="V18" s="257"/>
      <c r="W18" s="258"/>
      <c r="X18" s="35"/>
      <c r="Y18" s="35"/>
      <c r="Z18" s="34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 thickTop="1">
      <c r="A19" s="34"/>
      <c r="B19" s="83"/>
      <c r="C19" s="83"/>
      <c r="D19" s="8"/>
      <c r="K19" s="1"/>
      <c r="L19" s="14" t="s">
        <v>42</v>
      </c>
      <c r="M19" s="84">
        <f>IF(SUM(M12:M18)&gt;0,SUM(M12:M18),"")</f>
        <v>12220</v>
      </c>
      <c r="N19" s="84">
        <f>IF(SUM(N12:N18)&gt;0,SUM(N12:N18),"")</f>
        <v>13760</v>
      </c>
      <c r="O19" s="35" t="s">
        <v>43</v>
      </c>
      <c r="P19" s="36">
        <f>SUM(M19:N19)</f>
        <v>25980</v>
      </c>
      <c r="Q19" s="37"/>
      <c r="R19" s="1"/>
      <c r="S19" s="1"/>
      <c r="U19" s="11"/>
      <c r="V19" s="11"/>
      <c r="W19" s="13"/>
      <c r="X19" s="83"/>
      <c r="Y19" s="83"/>
      <c r="Z19" s="34"/>
      <c r="AB19" s="38">
        <f>SUM(AB11:AB17)</f>
        <v>0</v>
      </c>
      <c r="AC19" s="38">
        <f>SUM(AC11:AC17)</f>
        <v>0</v>
      </c>
      <c r="AD19" s="38">
        <f>SUM(AD11:AD17)</f>
        <v>140</v>
      </c>
      <c r="AE19" s="38">
        <f>SUM(AE11:AE17)</f>
        <v>0</v>
      </c>
      <c r="AF19" s="38">
        <f>SUM(AF11:AF17)</f>
        <v>15280</v>
      </c>
      <c r="AG19" s="38">
        <f>SUM(AG11:AG17)</f>
        <v>0</v>
      </c>
      <c r="AH19" s="38">
        <f>SUM(AH11:AH17)</f>
        <v>0</v>
      </c>
      <c r="AI19" s="38">
        <f>SUM(AI11:AI17)</f>
        <v>0</v>
      </c>
      <c r="AJ19" s="38">
        <f>SUM(AJ11:AJ17)</f>
        <v>10560</v>
      </c>
      <c r="AK19" s="38">
        <f>SUM(AK11:AK17)</f>
        <v>0</v>
      </c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K20" s="1"/>
      <c r="L20" s="14" t="s">
        <v>100</v>
      </c>
      <c r="M20" s="39">
        <f>IF(M19="","",ROUND(M19/$F$4,3))</f>
        <v>101.833</v>
      </c>
      <c r="N20" s="39">
        <f>IF(N19="","",ROUND(N19/$F$4,3))</f>
        <v>114.667</v>
      </c>
      <c r="O20" s="40"/>
      <c r="P20" s="41"/>
      <c r="Q20" s="42" t="s">
        <v>44</v>
      </c>
      <c r="R20" s="42" t="s">
        <v>45</v>
      </c>
      <c r="S20" s="43"/>
      <c r="U20" s="393" t="s">
        <v>46</v>
      </c>
      <c r="V20" s="394"/>
      <c r="W20" s="395"/>
      <c r="X20" s="83"/>
      <c r="Y20" s="83"/>
      <c r="Z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>
      <c r="A21" s="34">
        <v>1</v>
      </c>
      <c r="B21" s="83"/>
      <c r="C21" s="83"/>
      <c r="D21" s="8"/>
      <c r="E21" s="18"/>
      <c r="F21" s="44"/>
      <c r="G21" s="44"/>
      <c r="H21" s="44"/>
      <c r="I21" s="44"/>
      <c r="K21" s="1"/>
      <c r="L21" s="14" t="s">
        <v>47</v>
      </c>
      <c r="M21" s="45"/>
      <c r="N21" s="45"/>
      <c r="O21" s="18"/>
      <c r="P21" s="46" t="s">
        <v>48</v>
      </c>
      <c r="Q21" s="47">
        <v>39063</v>
      </c>
      <c r="R21" s="47">
        <v>39087</v>
      </c>
      <c r="S21" s="43"/>
      <c r="U21" s="254" t="s">
        <v>49</v>
      </c>
      <c r="V21" s="254"/>
      <c r="W21" s="48"/>
      <c r="X21" s="83"/>
      <c r="Y21" s="83"/>
      <c r="Z21" s="34"/>
      <c r="AB21"/>
      <c r="AC21"/>
      <c r="AD21"/>
      <c r="AE21"/>
      <c r="AF21"/>
      <c r="AG21"/>
      <c r="AH21"/>
      <c r="AI21"/>
      <c r="AJ21"/>
      <c r="AK2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customHeight="1">
      <c r="A22" s="34"/>
      <c r="B22" s="83"/>
      <c r="C22" s="83"/>
      <c r="D22" s="8"/>
      <c r="F22" s="44"/>
      <c r="G22" s="44"/>
      <c r="H22" s="44"/>
      <c r="I22" s="44"/>
      <c r="K22" s="1"/>
      <c r="L22" s="14" t="s">
        <v>52</v>
      </c>
      <c r="M22" s="85">
        <f>IF(ISBLANK(M21),M19,M21*$F$4)</f>
        <v>12220</v>
      </c>
      <c r="N22" s="85">
        <f>IF(ISBLANK(N21),N19,N21*$F$4)</f>
        <v>13760</v>
      </c>
      <c r="O22" s="49" t="s">
        <v>43</v>
      </c>
      <c r="P22" s="43">
        <f>SUM(M22:N22)</f>
        <v>25980</v>
      </c>
      <c r="Q22" s="49"/>
      <c r="R22" s="1"/>
      <c r="S22" s="37"/>
      <c r="U22" s="50">
        <f>IF(OR(M19="",N19=""),"",IF(M19&gt;=N19,(M19-N19)/M19,(N19-M19)/N19))</f>
        <v>0.1119186046511628</v>
      </c>
      <c r="V22" s="50"/>
      <c r="W22" s="51"/>
      <c r="X22" s="83"/>
      <c r="Y22" s="83"/>
      <c r="Z22" s="34"/>
      <c r="AB22"/>
      <c r="AC22"/>
      <c r="AD22"/>
      <c r="AE22"/>
      <c r="AF22"/>
      <c r="AG22"/>
      <c r="AH22"/>
      <c r="AI22"/>
      <c r="AJ22"/>
      <c r="AK22"/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customHeight="1" thickBot="1">
      <c r="A23" s="34"/>
      <c r="B23" s="83"/>
      <c r="C23" s="83"/>
      <c r="D23" s="396"/>
      <c r="E23" s="397"/>
      <c r="F23" s="53"/>
      <c r="G23" s="53"/>
      <c r="H23" s="53"/>
      <c r="I23" s="256"/>
      <c r="J23" s="54" t="s">
        <v>53</v>
      </c>
      <c r="K23" s="55">
        <f>IF(ISBLANK(P22),connected_va,P22)</f>
        <v>25980</v>
      </c>
      <c r="L23" s="56" t="s">
        <v>194</v>
      </c>
      <c r="M23" s="57"/>
      <c r="N23" s="58">
        <f>$F$5</f>
        <v>240</v>
      </c>
      <c r="O23" s="256">
        <f>ROUND(K23/F5,0)</f>
        <v>108</v>
      </c>
      <c r="P23" s="56" t="s">
        <v>56</v>
      </c>
      <c r="Q23" s="256"/>
      <c r="R23" s="59"/>
      <c r="S23" s="59"/>
      <c r="T23" s="60" t="s">
        <v>57</v>
      </c>
      <c r="U23" s="61" t="str">
        <f>IF(OR(M21="",N21=""),"",IF(M21&gt;=N21,(M21-N21)/M21,(N21-M21)/N21))</f>
        <v/>
      </c>
      <c r="V23" s="61" t="e">
        <f>IF(OR(N21="",#REF!=""),"",IF(N21&gt;=#REF!,(N21-#REF!)/N21,(#REF!-N21)/#REF!))</f>
        <v>#REF!</v>
      </c>
      <c r="W23" s="62" t="e">
        <f>IF(OR(#REF!="",M21=""),"",IF(#REF!&gt;=M21,(#REF!-M21)/#REF!,(M21-#REF!)/M21))</f>
        <v>#REF!</v>
      </c>
      <c r="X23" s="83"/>
      <c r="Y23" s="83"/>
      <c r="Z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401" t="s">
        <v>81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hidden="1" customHeight="1">
      <c r="D26" s="73">
        <v>1</v>
      </c>
      <c r="E26" s="404" t="s">
        <v>82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6"/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hidden="1" customHeight="1">
      <c r="D27" s="73">
        <v>2</v>
      </c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6"/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hidden="1" customHeight="1">
      <c r="D28" s="73">
        <v>3</v>
      </c>
      <c r="E28" s="404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6"/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398" t="s">
        <v>58</v>
      </c>
      <c r="E30" s="398"/>
      <c r="G30" s="63" t="s">
        <v>59</v>
      </c>
      <c r="H30" s="64" t="s">
        <v>60</v>
      </c>
      <c r="I30" s="65"/>
      <c r="J30" s="63" t="s">
        <v>61</v>
      </c>
      <c r="K30" s="65"/>
      <c r="L30" s="63" t="s">
        <v>62</v>
      </c>
      <c r="M30" s="65"/>
      <c r="N30" s="63" t="s">
        <v>63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>
      <c r="D31" s="66" t="s">
        <v>64</v>
      </c>
      <c r="E31" s="1"/>
      <c r="G31" s="43">
        <f>ROUND(J31*H31,0)</f>
        <v>0</v>
      </c>
      <c r="H31" s="67">
        <v>1</v>
      </c>
      <c r="I31" s="1" t="s">
        <v>43</v>
      </c>
      <c r="J31" s="43">
        <f>$AB$19</f>
        <v>0</v>
      </c>
      <c r="K31" s="1" t="s">
        <v>65</v>
      </c>
      <c r="L31" s="68">
        <v>1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>
      <c r="D32" s="66" t="s">
        <v>66</v>
      </c>
      <c r="E32" s="1"/>
      <c r="G32" s="1"/>
      <c r="H32" s="16"/>
      <c r="I32" s="1"/>
      <c r="J32" s="43"/>
      <c r="K32" s="1"/>
      <c r="M32" s="1"/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>
      <c r="D33" s="69" t="s">
        <v>67</v>
      </c>
      <c r="E33" s="1"/>
      <c r="G33" s="43">
        <f>ROUND(J33*H33,0)</f>
        <v>0</v>
      </c>
      <c r="H33" s="67">
        <v>1</v>
      </c>
      <c r="I33" s="1" t="s">
        <v>43</v>
      </c>
      <c r="J33" s="43">
        <f>$AC$19</f>
        <v>0</v>
      </c>
      <c r="K33" s="1" t="s">
        <v>65</v>
      </c>
      <c r="L33" s="68">
        <v>1.25</v>
      </c>
      <c r="M33" s="1" t="s">
        <v>43</v>
      </c>
      <c r="N33" s="43">
        <f>ROUND(J33*L33,0)</f>
        <v>0</v>
      </c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 thickBot="1">
      <c r="D34" s="69" t="s">
        <v>68</v>
      </c>
      <c r="E34" s="1"/>
      <c r="G34" s="43">
        <f>ROUND(J34*H34,0)</f>
        <v>133</v>
      </c>
      <c r="H34" s="67">
        <v>0.95</v>
      </c>
      <c r="I34" s="1" t="s">
        <v>43</v>
      </c>
      <c r="J34" s="43">
        <f>$AD$19</f>
        <v>140</v>
      </c>
      <c r="K34" s="1" t="s">
        <v>65</v>
      </c>
      <c r="L34" s="68">
        <v>1.25</v>
      </c>
      <c r="M34" s="1" t="s">
        <v>43</v>
      </c>
      <c r="N34" s="43">
        <f>ROUND(J34*L34,0)</f>
        <v>175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 thickTop="1">
      <c r="D35" s="69" t="s">
        <v>69</v>
      </c>
      <c r="E35" s="1"/>
      <c r="G35" s="43">
        <f>ROUND(J35*H35,0)</f>
        <v>0</v>
      </c>
      <c r="H35" s="67">
        <v>0.9</v>
      </c>
      <c r="I35" s="1" t="s">
        <v>43</v>
      </c>
      <c r="J35" s="43">
        <f>$AE$19</f>
        <v>0</v>
      </c>
      <c r="K35" s="1" t="s">
        <v>65</v>
      </c>
      <c r="L35" s="68">
        <v>1.25</v>
      </c>
      <c r="M35" s="1" t="s">
        <v>43</v>
      </c>
      <c r="N35" s="43">
        <f>ROUND(J35*L35,0)</f>
        <v>0</v>
      </c>
      <c r="P35" s="477">
        <v>30</v>
      </c>
      <c r="Q35" s="479" t="s">
        <v>302</v>
      </c>
      <c r="R35" s="480"/>
      <c r="S35" s="480"/>
      <c r="T35" s="480"/>
      <c r="U35" s="480"/>
      <c r="V35" s="480"/>
      <c r="W35" s="480"/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 thickBot="1">
      <c r="D36" s="66" t="s">
        <v>70</v>
      </c>
      <c r="E36" s="1"/>
      <c r="G36" s="1"/>
      <c r="H36" s="16"/>
      <c r="I36" s="1"/>
      <c r="J36" s="43"/>
      <c r="K36" s="37"/>
      <c r="M36" s="1"/>
      <c r="P36" s="478"/>
      <c r="Q36" s="479"/>
      <c r="R36" s="480"/>
      <c r="S36" s="480"/>
      <c r="T36" s="480"/>
      <c r="U36" s="480"/>
      <c r="V36" s="480"/>
      <c r="W36" s="480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 thickTop="1">
      <c r="D37" s="69" t="s">
        <v>71</v>
      </c>
      <c r="E37" s="1"/>
      <c r="G37" s="43">
        <f>ROUND(J37*H37,0)</f>
        <v>10000</v>
      </c>
      <c r="H37" s="67">
        <v>1</v>
      </c>
      <c r="I37" s="1" t="s">
        <v>43</v>
      </c>
      <c r="J37" s="43">
        <f>IF($AF$19&lt;=10000,$AF$19,10000)</f>
        <v>10000</v>
      </c>
      <c r="K37" s="1" t="s">
        <v>65</v>
      </c>
      <c r="L37" s="68">
        <v>1</v>
      </c>
      <c r="M37" s="1" t="s">
        <v>43</v>
      </c>
      <c r="N37" s="43">
        <f>ROUND(J37*L37,0)</f>
        <v>10000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72</v>
      </c>
      <c r="E38" s="1"/>
      <c r="G38" s="43">
        <f>ROUND(J38*H38,0)</f>
        <v>5280</v>
      </c>
      <c r="H38" s="67">
        <v>1</v>
      </c>
      <c r="I38" s="1" t="s">
        <v>43</v>
      </c>
      <c r="J38" s="43">
        <f>IF($AF$19&lt;=10000,0,$AF$19-10000)</f>
        <v>5280</v>
      </c>
      <c r="K38" s="1" t="s">
        <v>65</v>
      </c>
      <c r="L38" s="68">
        <v>0.5</v>
      </c>
      <c r="M38" s="1" t="s">
        <v>43</v>
      </c>
      <c r="N38" s="43">
        <f>ROUND(J38*L38,0)</f>
        <v>2640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73</v>
      </c>
      <c r="E39" s="1"/>
      <c r="G39" s="1"/>
      <c r="H39" s="16"/>
      <c r="I39" s="1"/>
      <c r="J39" s="43"/>
      <c r="K39" s="37"/>
      <c r="M39" s="1"/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9" t="s">
        <v>74</v>
      </c>
      <c r="E40" s="1"/>
      <c r="G40" s="43">
        <f>ROUND(J40*H40,0)</f>
        <v>0</v>
      </c>
      <c r="H40" s="67">
        <v>0.8</v>
      </c>
      <c r="I40" s="1" t="s">
        <v>43</v>
      </c>
      <c r="J40" s="43">
        <f>$AG$19</f>
        <v>0</v>
      </c>
      <c r="K40" s="1" t="s">
        <v>65</v>
      </c>
      <c r="L40" s="68">
        <v>1.25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9" t="s">
        <v>75</v>
      </c>
      <c r="E41" s="1"/>
      <c r="G41" s="43">
        <f>ROUND(J41*H41,0)</f>
        <v>0</v>
      </c>
      <c r="H41" s="67">
        <v>0.8</v>
      </c>
      <c r="I41" s="1" t="s">
        <v>43</v>
      </c>
      <c r="J41" s="43">
        <f>$AH$19</f>
        <v>0</v>
      </c>
      <c r="K41" s="1" t="s">
        <v>65</v>
      </c>
      <c r="L41" s="68">
        <v>1</v>
      </c>
      <c r="M41" s="1" t="s">
        <v>43</v>
      </c>
      <c r="N41" s="43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66" t="s">
        <v>76</v>
      </c>
      <c r="E42" s="1"/>
      <c r="G42" s="43">
        <f>ROUND(J42*H42,0)</f>
        <v>0</v>
      </c>
      <c r="H42" s="67">
        <v>0.8</v>
      </c>
      <c r="I42" s="1" t="s">
        <v>43</v>
      </c>
      <c r="J42" s="43">
        <f>$AI$19</f>
        <v>0</v>
      </c>
      <c r="K42" s="1" t="s">
        <v>65</v>
      </c>
      <c r="L42" s="68">
        <v>1</v>
      </c>
      <c r="M42" s="1" t="s">
        <v>43</v>
      </c>
      <c r="N42" s="43">
        <f>ROUND(J42*L42,0)</f>
        <v>0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D43" s="66" t="s">
        <v>77</v>
      </c>
      <c r="E43" s="1"/>
      <c r="G43" s="43">
        <f>ROUND(J43*H43,0)</f>
        <v>8448</v>
      </c>
      <c r="H43" s="67">
        <v>0.8</v>
      </c>
      <c r="I43" s="1" t="s">
        <v>43</v>
      </c>
      <c r="J43" s="43">
        <f>$AJ$19</f>
        <v>10560</v>
      </c>
      <c r="K43" s="1" t="s">
        <v>65</v>
      </c>
      <c r="L43" s="68">
        <v>1</v>
      </c>
      <c r="M43" s="1" t="s">
        <v>43</v>
      </c>
      <c r="N43" s="43">
        <f>ROUND(J43*L43,0)</f>
        <v>10560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D44" s="66" t="s">
        <v>78</v>
      </c>
      <c r="E44" s="1"/>
      <c r="G44" s="70">
        <f>ROUND(J44*H44,0)</f>
        <v>0</v>
      </c>
      <c r="H44" s="67">
        <v>1</v>
      </c>
      <c r="I44" s="1" t="s">
        <v>43</v>
      </c>
      <c r="J44" s="70">
        <f>$AK$19</f>
        <v>0</v>
      </c>
      <c r="K44" s="1" t="s">
        <v>65</v>
      </c>
      <c r="L44" s="68">
        <v>1</v>
      </c>
      <c r="M44" s="1" t="s">
        <v>43</v>
      </c>
      <c r="N44" s="70">
        <f>ROUND(J44*L44,0)</f>
        <v>0</v>
      </c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1"/>
      <c r="E45" s="1"/>
      <c r="G45" s="43">
        <f>SUM(G31:G44)</f>
        <v>23861</v>
      </c>
      <c r="H45" s="37" t="s">
        <v>79</v>
      </c>
      <c r="I45" s="1"/>
      <c r="J45" s="43">
        <f>SUM(J31:J44)</f>
        <v>25980</v>
      </c>
      <c r="K45" s="2" t="s">
        <v>61</v>
      </c>
      <c r="M45" s="1"/>
      <c r="N45" s="43">
        <f>SUM(N31:N44)</f>
        <v>23375</v>
      </c>
      <c r="O45" s="2" t="s">
        <v>61</v>
      </c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M46" s="71" t="s">
        <v>80</v>
      </c>
      <c r="N46" s="116">
        <f>ROUND($N$45/$F$5,0)</f>
        <v>97</v>
      </c>
      <c r="O46" s="72" t="s">
        <v>56</v>
      </c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M54" s="1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1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s="2" customFormat="1" ht="24.7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M55" s="1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s="2" customFormat="1" ht="24.75" customHeight="1">
      <c r="AM56" s="1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s="2" customFormat="1" ht="24.75" customHeight="1">
      <c r="AM57" s="1"/>
      <c r="AZ57" s="1"/>
    </row>
    <row r="58" spans="1:76" s="2" customFormat="1" ht="24.75" customHeight="1">
      <c r="AM58" s="1"/>
      <c r="AZ58" s="1"/>
    </row>
    <row r="59" spans="1:76" ht="24.75" customHeight="1">
      <c r="A59" s="117" t="s">
        <v>145</v>
      </c>
      <c r="AO59" s="74" t="s">
        <v>83</v>
      </c>
      <c r="AP59" s="74"/>
      <c r="AW59" s="399"/>
      <c r="AX59" s="399"/>
      <c r="BB59" s="74" t="s">
        <v>84</v>
      </c>
      <c r="BJ59" s="2"/>
      <c r="BK59" s="74" t="s">
        <v>85</v>
      </c>
      <c r="BL59" s="74"/>
      <c r="BU59" s="399"/>
      <c r="BV59" s="399"/>
      <c r="BW59" s="399"/>
      <c r="BX59" s="399"/>
    </row>
    <row r="60" spans="1:76" ht="24.75" customHeight="1">
      <c r="A60" s="117" t="s">
        <v>146</v>
      </c>
      <c r="AO60" s="400" t="s">
        <v>86</v>
      </c>
      <c r="AP60" s="400"/>
      <c r="AQ60" s="400"/>
      <c r="AR60" s="400"/>
      <c r="AS60" s="400"/>
      <c r="AT60" s="400"/>
      <c r="AU60" s="400"/>
      <c r="AV60" s="400"/>
      <c r="AW60" s="400"/>
      <c r="AX60" s="400"/>
      <c r="BJ60" s="2"/>
      <c r="BK60" s="400" t="s">
        <v>86</v>
      </c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</row>
    <row r="61" spans="1:76" ht="24.75" customHeight="1">
      <c r="AO61" s="411" t="s">
        <v>87</v>
      </c>
      <c r="AP61" s="411"/>
      <c r="AQ61" s="411"/>
      <c r="AR61" s="412" t="str">
        <f>$E$1</f>
        <v>P9</v>
      </c>
      <c r="AS61" s="412"/>
      <c r="AT61" s="412"/>
      <c r="AU61" s="412"/>
      <c r="AV61" s="412"/>
      <c r="AW61" s="412"/>
      <c r="AX61" s="412"/>
      <c r="BB61" s="75" t="s">
        <v>88</v>
      </c>
      <c r="BJ61" s="2"/>
      <c r="BK61" s="411" t="s">
        <v>87</v>
      </c>
      <c r="BL61" s="411"/>
      <c r="BM61" s="411"/>
      <c r="BN61" s="412" t="str">
        <f>$E$1</f>
        <v>P9</v>
      </c>
      <c r="BO61" s="412"/>
      <c r="BP61" s="412"/>
      <c r="BQ61" s="412"/>
      <c r="BR61" s="412"/>
      <c r="BS61" s="412"/>
      <c r="BT61" s="412"/>
      <c r="BU61" s="412"/>
      <c r="BV61" s="412"/>
      <c r="BW61" s="412"/>
      <c r="BX61" s="412"/>
    </row>
    <row r="62" spans="1:76" ht="24.75" customHeight="1">
      <c r="AO62" s="413" t="s">
        <v>89</v>
      </c>
      <c r="AP62" s="413"/>
      <c r="AQ62" s="413"/>
      <c r="AR62" s="414" t="str">
        <f>$O$1</f>
        <v>Site MDB2 #9 (200/125F disc.)</v>
      </c>
      <c r="AS62" s="414"/>
      <c r="AT62" s="414"/>
      <c r="AU62" s="414"/>
      <c r="AV62" s="414"/>
      <c r="AW62" s="414"/>
      <c r="AX62" s="414"/>
      <c r="BB62" s="75" t="s">
        <v>90</v>
      </c>
      <c r="BJ62" s="2"/>
      <c r="BK62" s="413" t="s">
        <v>89</v>
      </c>
      <c r="BL62" s="413"/>
      <c r="BM62" s="413"/>
      <c r="BN62" s="414" t="str">
        <f>$O$1</f>
        <v>Site MDB2 #9 (200/125F disc.)</v>
      </c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</row>
    <row r="63" spans="1:76" ht="24.75" customHeight="1">
      <c r="AO63" s="421" t="str">
        <f>CONCATENATE("VOLTAGE:  ",$F$4,"/",$F$5,"V ",$F$6,"-PHASE ",$F$7," WIRE")</f>
        <v>VOLTAGE:  120/240V 1-PHASE 3 WIRE</v>
      </c>
      <c r="AP63" s="422"/>
      <c r="AQ63" s="422"/>
      <c r="AR63" s="422"/>
      <c r="AS63" s="423"/>
      <c r="AT63" s="407" t="s">
        <v>91</v>
      </c>
      <c r="AU63" s="408"/>
      <c r="AV63" s="408"/>
      <c r="AW63" s="409">
        <f ca="1">TODAY()</f>
        <v>40707</v>
      </c>
      <c r="AX63" s="410"/>
      <c r="BB63" s="75" t="s">
        <v>92</v>
      </c>
      <c r="BJ63" s="2"/>
      <c r="BK63" s="421" t="str">
        <f>CONCATENATE("VOLTAGE:  ",$F$4,"/",$F$5,"V ",$F$6,"-PHASE ",$F$7," WIRE")</f>
        <v>VOLTAGE:  120/240V 1-PHASE 3 WIRE</v>
      </c>
      <c r="BL63" s="422"/>
      <c r="BM63" s="422"/>
      <c r="BN63" s="422"/>
      <c r="BO63" s="422"/>
      <c r="BP63" s="422"/>
      <c r="BQ63" s="423"/>
      <c r="BR63" s="407" t="s">
        <v>91</v>
      </c>
      <c r="BS63" s="408"/>
      <c r="BT63" s="408"/>
      <c r="BU63" s="409">
        <f ca="1">TODAY()</f>
        <v>40707</v>
      </c>
      <c r="BV63" s="409"/>
      <c r="BW63" s="409"/>
      <c r="BX63" s="410"/>
    </row>
    <row r="64" spans="1:76" ht="24.75" customHeight="1">
      <c r="AM64" s="32">
        <v>1</v>
      </c>
      <c r="AO64" s="415" t="s">
        <v>93</v>
      </c>
      <c r="AP64" s="416"/>
      <c r="AQ64" s="417" t="s">
        <v>94</v>
      </c>
      <c r="AR64" s="417"/>
      <c r="AS64" s="418"/>
      <c r="AT64" s="415" t="s">
        <v>93</v>
      </c>
      <c r="AU64" s="416"/>
      <c r="AV64" s="419" t="s">
        <v>94</v>
      </c>
      <c r="AW64" s="417"/>
      <c r="AX64" s="418"/>
      <c r="AZ64" s="32">
        <v>1</v>
      </c>
      <c r="BB64" s="75" t="s">
        <v>95</v>
      </c>
      <c r="BJ64" s="2"/>
      <c r="BK64" s="420" t="s">
        <v>93</v>
      </c>
      <c r="BL64" s="420"/>
      <c r="BM64" s="419" t="s">
        <v>94</v>
      </c>
      <c r="BN64" s="417"/>
      <c r="BO64" s="417"/>
      <c r="BP64" s="417"/>
      <c r="BQ64" s="418"/>
      <c r="BR64" s="415" t="s">
        <v>93</v>
      </c>
      <c r="BS64" s="416"/>
      <c r="BT64" s="419" t="s">
        <v>94</v>
      </c>
      <c r="BU64" s="417"/>
      <c r="BV64" s="417"/>
      <c r="BW64" s="417"/>
      <c r="BX64" s="418"/>
    </row>
    <row r="65" spans="39:76" ht="24.75" customHeight="1">
      <c r="AM65" s="32">
        <f>IF(I12=0,IF(I11=0,I10,I11),I12)</f>
        <v>2</v>
      </c>
      <c r="AO65" s="255">
        <v>1</v>
      </c>
      <c r="AP65" s="87" t="str">
        <f t="shared" ref="AP65:AP85" si="10">CONCATENATE($AM65,"P")</f>
        <v>2P</v>
      </c>
      <c r="AQ65" s="424" t="str">
        <f>IF($AM65=1,IF($D12="","",$D12),IF(AND($AM65=2,$AM64=1),$D12,IF(AND($AM65=3,$AM64=1),$D12,$AQ64)))</f>
        <v>AC Unit, 1.5 ton</v>
      </c>
      <c r="AR65" s="425"/>
      <c r="AS65" s="426"/>
      <c r="AT65" s="255">
        <v>2</v>
      </c>
      <c r="AU65" s="87" t="str">
        <f t="shared" ref="AU65:AU85" si="11">CONCATENATE($AZ65,"P")</f>
        <v>2P</v>
      </c>
      <c r="AV65" s="425" t="str">
        <f>IF($AZ65=1,IF($S12="","",$S12),IF(AND($AZ65=2,$AZ64=1),$S12,IF(AND($AZ65=2,$AZ64=3),$S12,IF(AND($AZ65=3,$AZ64=1),$S12,IF(AND($AZ65=3,$AZ64=2),$S12,$AV64)))))</f>
        <v>AC Unit, 1.5 ton</v>
      </c>
      <c r="AW65" s="425"/>
      <c r="AX65" s="426"/>
      <c r="AZ65" s="32">
        <f>IF(R12=0,IF(R11=0,R10,R11),R12)</f>
        <v>2</v>
      </c>
      <c r="BB65" s="75"/>
      <c r="BJ65" s="2"/>
      <c r="BK65" s="255">
        <v>1</v>
      </c>
      <c r="BL65" s="87" t="str">
        <f t="shared" ref="BL65:BL85" si="12">CONCATENATE($AM65,"P")</f>
        <v>2P</v>
      </c>
      <c r="BM65" s="424" t="str">
        <f>IF($AM65=1,IF($D12="","",$D12),IF(AND($AM65=2,$AM64=1),$D12,IF(AND($AM65=3,$AM64=1),$D12,$BM64)))</f>
        <v>AC Unit, 1.5 ton</v>
      </c>
      <c r="BN65" s="425"/>
      <c r="BO65" s="425"/>
      <c r="BP65" s="425"/>
      <c r="BQ65" s="426"/>
      <c r="BR65" s="255">
        <v>2</v>
      </c>
      <c r="BS65" s="87" t="str">
        <f t="shared" ref="BS65:BS85" si="13">CONCATENATE($AZ65,"P")</f>
        <v>2P</v>
      </c>
      <c r="BT65" s="424" t="str">
        <f>IF($AZ65=1,IF($S12="","",$S12),IF(AND($AZ65=2,$AZ64=1),$S12,IF(AND($AZ65=2,$AZ64=3),$S12,IF(AND($AZ65=3,$AZ64=1),$S12,IF(AND($AZ65=3,$AZ64=2),$S12,$BT64)))))</f>
        <v>AC Unit, 1.5 ton</v>
      </c>
      <c r="BU65" s="425"/>
      <c r="BV65" s="425"/>
      <c r="BW65" s="425"/>
      <c r="BX65" s="426"/>
    </row>
    <row r="66" spans="39:76" ht="24.75" customHeight="1">
      <c r="AM66" s="32">
        <f>IF(I13=0,IF(I12=0,I11,I12),I13)</f>
        <v>2</v>
      </c>
      <c r="AO66" s="255">
        <v>3</v>
      </c>
      <c r="AP66" s="87" t="str">
        <f t="shared" si="10"/>
        <v>2P</v>
      </c>
      <c r="AQ66" s="424" t="str">
        <f>IF($AM66=1,IF($D13="","",$D13),IF(AND($AM66=2,$AM65=1),$D13,IF(AND($AM66=3,$AM65=1),$D13,$AQ65)))</f>
        <v>AC Unit, 1.5 ton</v>
      </c>
      <c r="AR66" s="425"/>
      <c r="AS66" s="426"/>
      <c r="AT66" s="255">
        <v>4</v>
      </c>
      <c r="AU66" s="87" t="str">
        <f t="shared" si="11"/>
        <v>2P</v>
      </c>
      <c r="AV66" s="425" t="str">
        <f>IF($AZ66=1,IF($S13="","",$S13),IF(AND($AZ66=2,$AZ65=1),$S13,IF(AND($AZ66=2,$AZ65=3),$S13,IF(AND($AZ66=3,$AZ65=1),$S13,IF(AND($AZ66=3,$AZ65=2),$S13,$AV65)))))</f>
        <v>AC Unit, 1.5 ton</v>
      </c>
      <c r="AW66" s="425"/>
      <c r="AX66" s="426"/>
      <c r="AZ66" s="32">
        <f>IF(R13=0,IF(R12=0,R11,R12),R13)</f>
        <v>2</v>
      </c>
      <c r="BB66" s="75"/>
      <c r="BJ66" s="2"/>
      <c r="BK66" s="255">
        <v>3</v>
      </c>
      <c r="BL66" s="87" t="str">
        <f t="shared" si="12"/>
        <v>2P</v>
      </c>
      <c r="BM66" s="424" t="str">
        <f>IF($AM66=1,IF($D13="","",$D13),IF(AND($AM66=2,$AM65=1),$D13,IF(AND($AM66=3,$AM65=1),$D13,$BM65)))</f>
        <v>AC Unit, 1.5 ton</v>
      </c>
      <c r="BN66" s="425"/>
      <c r="BO66" s="425"/>
      <c r="BP66" s="425"/>
      <c r="BQ66" s="426"/>
      <c r="BR66" s="255">
        <v>4</v>
      </c>
      <c r="BS66" s="87" t="str">
        <f t="shared" si="13"/>
        <v>2P</v>
      </c>
      <c r="BT66" s="424" t="str">
        <f>IF($AZ66=1,IF($S13="","",$S13),IF(AND($AZ66=2,$AZ65=1),$S13,IF(AND($AZ66=2,$AZ65=3),$S13,IF(AND($AZ66=3,$AZ65=1),$S13,IF(AND($AZ66=3,$AZ65=2),$S13,$BT65)))))</f>
        <v>AC Unit, 1.5 ton</v>
      </c>
      <c r="BU66" s="425"/>
      <c r="BV66" s="425"/>
      <c r="BW66" s="425"/>
      <c r="BX66" s="426"/>
    </row>
    <row r="67" spans="39:76" ht="24.75" customHeight="1">
      <c r="AM67" s="32">
        <f>IF(I14=0,IF(I13=0,I12,I13),I14)</f>
        <v>2</v>
      </c>
      <c r="AO67" s="255">
        <v>5</v>
      </c>
      <c r="AP67" s="87" t="str">
        <f t="shared" si="10"/>
        <v>2P</v>
      </c>
      <c r="AQ67" s="424" t="str">
        <f>IF($AM67=1,IF($D14="","",$D14),IF(AND($AM67=2,$AM66=1),$D14,IF(AND($AM67=3,$AM66=1),$D14,$AQ66)))</f>
        <v>AC Unit, 1.5 ton</v>
      </c>
      <c r="AR67" s="425"/>
      <c r="AS67" s="426"/>
      <c r="AT67" s="255">
        <v>6</v>
      </c>
      <c r="AU67" s="87" t="str">
        <f t="shared" si="11"/>
        <v>1P</v>
      </c>
      <c r="AV67" s="425" t="str">
        <f>IF($AZ67=1,IF($S14="","",$S14),IF(AND($AZ67=2,$AZ66=1),$S14,IF(AND($AZ67=2,$AZ66=3),$S14,IF(AND($AZ67=3,$AZ66=1),$S14,IF(AND($AZ67=3,$AZ66=2),$S14,$AV66)))))</f>
        <v>Lights, trailer</v>
      </c>
      <c r="AW67" s="425"/>
      <c r="AX67" s="426"/>
      <c r="AZ67" s="32">
        <f>IF(R14=0,IF(R13=0,R12,R13),R14)</f>
        <v>1</v>
      </c>
      <c r="BB67" s="75"/>
      <c r="BJ67" s="2"/>
      <c r="BK67" s="255">
        <v>5</v>
      </c>
      <c r="BL67" s="87" t="str">
        <f t="shared" si="12"/>
        <v>2P</v>
      </c>
      <c r="BM67" s="424" t="str">
        <f>IF($AM67=1,IF($D14="","",$D14),IF(AND($AM67=2,$AM66=1),$D14,IF(AND($AM67=3,$AM66=1),$D14,$BM66)))</f>
        <v>AC Unit, 1.5 ton</v>
      </c>
      <c r="BN67" s="425"/>
      <c r="BO67" s="425"/>
      <c r="BP67" s="425"/>
      <c r="BQ67" s="426"/>
      <c r="BR67" s="255">
        <v>6</v>
      </c>
      <c r="BS67" s="87" t="str">
        <f t="shared" si="13"/>
        <v>1P</v>
      </c>
      <c r="BT67" s="424" t="str">
        <f>IF($AZ67=1,IF($S14="","",$S14),IF(AND($AZ67=2,$AZ66=1),$S14,IF(AND($AZ67=2,$AZ66=3),$S14,IF(AND($AZ67=3,$AZ66=1),$S14,IF(AND($AZ67=3,$AZ66=2),$S14,$BT66)))))</f>
        <v>Lights, trailer</v>
      </c>
      <c r="BU67" s="425"/>
      <c r="BV67" s="425"/>
      <c r="BW67" s="425"/>
      <c r="BX67" s="426"/>
    </row>
    <row r="68" spans="39:76" ht="24.75" customHeight="1">
      <c r="AM68" s="32">
        <f>IF(I15=0,IF(I14=0,I13,I14),I15)</f>
        <v>2</v>
      </c>
      <c r="AO68" s="255">
        <v>7</v>
      </c>
      <c r="AP68" s="87" t="str">
        <f t="shared" si="10"/>
        <v>2P</v>
      </c>
      <c r="AQ68" s="424" t="str">
        <f>IF($AM68=1,IF($D15="","",$D15),IF(AND($AM68=2,$AM67=1),$D15,IF(AND($AM68=3,$AM67=1),$D15,$AQ67)))</f>
        <v>AC Unit, 1.5 ton</v>
      </c>
      <c r="AR68" s="425"/>
      <c r="AS68" s="426"/>
      <c r="AT68" s="255">
        <v>8</v>
      </c>
      <c r="AU68" s="87" t="str">
        <f t="shared" si="11"/>
        <v>1P</v>
      </c>
      <c r="AV68" s="425" t="str">
        <f>IF($AZ68=1,IF($S15="","",$S15),IF(AND($AZ68=2,$AZ67=1),$S15,IF(AND($AZ68=2,$AZ67=3),$S15,IF(AND($AZ68=3,$AZ67=1),$S15,IF(AND($AZ68=3,$AZ67=2),$S15,$AV67)))))</f>
        <v>Wall Recepts (P22)</v>
      </c>
      <c r="AW68" s="425"/>
      <c r="AX68" s="426"/>
      <c r="AZ68" s="32">
        <f>IF(R15=0,IF(R14=0,R13,R14),R15)</f>
        <v>1</v>
      </c>
      <c r="BB68" s="75"/>
      <c r="BJ68" s="2"/>
      <c r="BK68" s="255">
        <v>7</v>
      </c>
      <c r="BL68" s="87" t="str">
        <f t="shared" si="12"/>
        <v>2P</v>
      </c>
      <c r="BM68" s="424" t="str">
        <f>IF($AM68=1,IF($D15="","",$D15),IF(AND($AM68=2,$AM67=1),$D15,IF(AND($AM68=3,$AM67=1),$D15,$BM67)))</f>
        <v>AC Unit, 1.5 ton</v>
      </c>
      <c r="BN68" s="425"/>
      <c r="BO68" s="425"/>
      <c r="BP68" s="425"/>
      <c r="BQ68" s="426"/>
      <c r="BR68" s="255">
        <v>8</v>
      </c>
      <c r="BS68" s="87" t="str">
        <f t="shared" si="13"/>
        <v>1P</v>
      </c>
      <c r="BT68" s="424" t="str">
        <f>IF($AZ68=1,IF($S15="","",$S15),IF(AND($AZ68=2,$AZ67=1),$S15,IF(AND($AZ68=2,$AZ67=3),$S15,IF(AND($AZ68=3,$AZ67=1),$S15,IF(AND($AZ68=3,$AZ67=2),$S15,$BT67)))))</f>
        <v>Wall Recepts (P22)</v>
      </c>
      <c r="BU68" s="425"/>
      <c r="BV68" s="425"/>
      <c r="BW68" s="425"/>
      <c r="BX68" s="426"/>
    </row>
    <row r="69" spans="39:76" ht="24.75" customHeight="1">
      <c r="AM69" s="32" t="e">
        <f>IF(#REF!=0,IF(I15=0,I14,I15),#REF!)</f>
        <v>#REF!</v>
      </c>
      <c r="AO69" s="255">
        <v>9</v>
      </c>
      <c r="AP69" s="87" t="e">
        <f t="shared" si="10"/>
        <v>#REF!</v>
      </c>
      <c r="AQ69" s="424" t="e">
        <f>IF($AM69=1,IF(#REF!="","",#REF!),IF(AND($AM69=2,$AM68=1),#REF!,IF(AND($AM69=3,$AM68=1),#REF!,$AQ68)))</f>
        <v>#REF!</v>
      </c>
      <c r="AR69" s="425"/>
      <c r="AS69" s="426"/>
      <c r="AT69" s="255">
        <v>10</v>
      </c>
      <c r="AU69" s="87" t="e">
        <f t="shared" si="11"/>
        <v>#REF!</v>
      </c>
      <c r="AV69" s="425" t="e">
        <f>IF($AZ69=1,IF(#REF!="","",#REF!),IF(AND($AZ69=2,$AZ68=1),#REF!,IF(AND($AZ69=2,$AZ68=3),#REF!,IF(AND($AZ69=3,$AZ68=1),#REF!,IF(AND($AZ69=3,$AZ68=2),#REF!,$AV68)))))</f>
        <v>#REF!</v>
      </c>
      <c r="AW69" s="425"/>
      <c r="AX69" s="426"/>
      <c r="AZ69" s="32" t="e">
        <f>IF(#REF!=0,IF(R15=0,R14,R15),#REF!)</f>
        <v>#REF!</v>
      </c>
      <c r="BB69" s="75"/>
      <c r="BJ69" s="2"/>
      <c r="BK69" s="255">
        <v>9</v>
      </c>
      <c r="BL69" s="87" t="e">
        <f t="shared" si="12"/>
        <v>#REF!</v>
      </c>
      <c r="BM69" s="424" t="e">
        <f>IF($AM69=1,IF(#REF!="","",#REF!),IF(AND($AM69=2,$AM68=1),#REF!,IF(AND($AM69=3,$AM68=1),#REF!,$BM68)))</f>
        <v>#REF!</v>
      </c>
      <c r="BN69" s="425"/>
      <c r="BO69" s="425"/>
      <c r="BP69" s="425"/>
      <c r="BQ69" s="426"/>
      <c r="BR69" s="255">
        <v>10</v>
      </c>
      <c r="BS69" s="87" t="e">
        <f t="shared" si="13"/>
        <v>#REF!</v>
      </c>
      <c r="BT69" s="424" t="e">
        <f>IF($AZ69=1,IF(#REF!="","",#REF!),IF(AND($AZ69=2,$AZ68=1),#REF!,IF(AND($AZ69=2,$AZ68=3),#REF!,IF(AND($AZ69=3,$AZ68=1),#REF!,IF(AND($AZ69=3,$AZ68=2),#REF!,$BT68)))))</f>
        <v>#REF!</v>
      </c>
      <c r="BU69" s="425"/>
      <c r="BV69" s="425"/>
      <c r="BW69" s="425"/>
      <c r="BX69" s="426"/>
    </row>
    <row r="70" spans="39:76" ht="24.75" customHeight="1">
      <c r="AM70" s="32" t="e">
        <f>IF(#REF!=0,IF(#REF!=0,I15,#REF!),#REF!)</f>
        <v>#REF!</v>
      </c>
      <c r="AO70" s="255">
        <v>11</v>
      </c>
      <c r="AP70" s="87" t="e">
        <f t="shared" si="10"/>
        <v>#REF!</v>
      </c>
      <c r="AQ70" s="424" t="e">
        <f>IF($AM70=1,IF(#REF!="","",#REF!),IF(AND($AM70=2,$AM69=1),#REF!,IF(AND($AM70=3,$AM69=1),#REF!,$AQ69)))</f>
        <v>#REF!</v>
      </c>
      <c r="AR70" s="425"/>
      <c r="AS70" s="426"/>
      <c r="AT70" s="255">
        <v>12</v>
      </c>
      <c r="AU70" s="87" t="e">
        <f t="shared" si="11"/>
        <v>#REF!</v>
      </c>
      <c r="AV70" s="425" t="e">
        <f>IF($AZ70=1,IF(#REF!="","",#REF!),IF(AND($AZ70=2,$AZ69=1),#REF!,IF(AND($AZ70=2,$AZ69=3),#REF!,IF(AND($AZ70=3,$AZ69=1),#REF!,IF(AND($AZ70=3,$AZ69=2),#REF!,$AV69)))))</f>
        <v>#REF!</v>
      </c>
      <c r="AW70" s="425"/>
      <c r="AX70" s="426"/>
      <c r="AZ70" s="32" t="e">
        <f>IF(#REF!=0,IF(#REF!=0,R15,#REF!),#REF!)</f>
        <v>#REF!</v>
      </c>
      <c r="BB70" s="75"/>
      <c r="BJ70" s="2"/>
      <c r="BK70" s="255">
        <v>11</v>
      </c>
      <c r="BL70" s="87" t="e">
        <f t="shared" si="12"/>
        <v>#REF!</v>
      </c>
      <c r="BM70" s="424" t="e">
        <f>IF($AM70=1,IF(#REF!="","",#REF!),IF(AND($AM70=2,$AM69=1),#REF!,IF(AND($AM70=3,$AM69=1),#REF!,$BM69)))</f>
        <v>#REF!</v>
      </c>
      <c r="BN70" s="425"/>
      <c r="BO70" s="425"/>
      <c r="BP70" s="425"/>
      <c r="BQ70" s="426"/>
      <c r="BR70" s="255">
        <v>12</v>
      </c>
      <c r="BS70" s="87" t="e">
        <f t="shared" si="13"/>
        <v>#REF!</v>
      </c>
      <c r="BT70" s="424" t="e">
        <f>IF($AZ70=1,IF(#REF!="","",#REF!),IF(AND($AZ70=2,$AZ69=1),#REF!,IF(AND($AZ70=2,$AZ69=3),#REF!,IF(AND($AZ70=3,$AZ69=1),#REF!,IF(AND($AZ70=3,$AZ69=2),#REF!,$BT69)))))</f>
        <v>#REF!</v>
      </c>
      <c r="BU70" s="425"/>
      <c r="BV70" s="425"/>
      <c r="BW70" s="425"/>
      <c r="BX70" s="426"/>
    </row>
    <row r="71" spans="39:76" ht="24.75" customHeight="1">
      <c r="AM71" s="32" t="e">
        <f>IF(#REF!=0,IF(#REF!=0,#REF!,#REF!),#REF!)</f>
        <v>#REF!</v>
      </c>
      <c r="AO71" s="255">
        <v>13</v>
      </c>
      <c r="AP71" s="87" t="e">
        <f t="shared" si="10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55">
        <v>14</v>
      </c>
      <c r="AU71" s="87" t="e">
        <f t="shared" si="11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IF(#REF!=0,IF(#REF!=0,#REF!,#REF!),#REF!)</f>
        <v>#REF!</v>
      </c>
      <c r="BB71" s="75"/>
      <c r="BJ71" s="2"/>
      <c r="BK71" s="255">
        <v>13</v>
      </c>
      <c r="BL71" s="87" t="e">
        <f t="shared" si="12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55">
        <v>14</v>
      </c>
      <c r="BS71" s="87" t="e">
        <f t="shared" si="13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IF(#REF!=0,IF(#REF!=0,#REF!,#REF!),#REF!)</f>
        <v>#REF!</v>
      </c>
      <c r="AO72" s="255">
        <v>15</v>
      </c>
      <c r="AP72" s="87" t="e">
        <f t="shared" si="10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55">
        <v>16</v>
      </c>
      <c r="AU72" s="87" t="e">
        <f t="shared" si="11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IF(#REF!=0,IF(#REF!=0,#REF!,#REF!),#REF!)</f>
        <v>#REF!</v>
      </c>
      <c r="BB72" s="75"/>
      <c r="BJ72" s="2"/>
      <c r="BK72" s="255">
        <v>15</v>
      </c>
      <c r="BL72" s="87" t="e">
        <f t="shared" si="12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55">
        <v>16</v>
      </c>
      <c r="BS72" s="87" t="e">
        <f t="shared" si="13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55">
        <v>17</v>
      </c>
      <c r="AP73" s="87" t="e">
        <f t="shared" si="10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55">
        <v>18</v>
      </c>
      <c r="AU73" s="87" t="e">
        <f t="shared" si="11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55">
        <v>17</v>
      </c>
      <c r="BL73" s="87" t="e">
        <f t="shared" si="12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55">
        <v>18</v>
      </c>
      <c r="BS73" s="87" t="e">
        <f t="shared" si="13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55">
        <v>19</v>
      </c>
      <c r="AP74" s="87" t="e">
        <f t="shared" si="10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55">
        <v>20</v>
      </c>
      <c r="AU74" s="87" t="e">
        <f t="shared" si="11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55">
        <v>19</v>
      </c>
      <c r="BL74" s="87" t="e">
        <f t="shared" si="12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55">
        <v>20</v>
      </c>
      <c r="BS74" s="87" t="e">
        <f t="shared" si="13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55">
        <v>21</v>
      </c>
      <c r="AP75" s="87" t="e">
        <f t="shared" si="10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55">
        <v>22</v>
      </c>
      <c r="AU75" s="87" t="e">
        <f t="shared" si="11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55">
        <v>21</v>
      </c>
      <c r="BL75" s="87" t="e">
        <f t="shared" si="12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55">
        <v>22</v>
      </c>
      <c r="BS75" s="87" t="e">
        <f t="shared" si="13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55">
        <v>23</v>
      </c>
      <c r="AP76" s="87" t="e">
        <f t="shared" si="10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55">
        <v>24</v>
      </c>
      <c r="AU76" s="87" t="e">
        <f t="shared" si="11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55">
        <v>23</v>
      </c>
      <c r="BL76" s="87" t="e">
        <f t="shared" si="12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55">
        <v>24</v>
      </c>
      <c r="BS76" s="87" t="e">
        <f t="shared" si="13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55">
        <v>25</v>
      </c>
      <c r="AP77" s="87" t="e">
        <f t="shared" si="10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55">
        <v>26</v>
      </c>
      <c r="AU77" s="87" t="e">
        <f t="shared" si="11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55">
        <v>25</v>
      </c>
      <c r="BL77" s="87" t="e">
        <f t="shared" si="12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55">
        <v>26</v>
      </c>
      <c r="BS77" s="87" t="e">
        <f t="shared" si="13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55">
        <v>27</v>
      </c>
      <c r="AP78" s="87" t="e">
        <f t="shared" si="10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55">
        <v>28</v>
      </c>
      <c r="AU78" s="87" t="e">
        <f t="shared" si="11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55">
        <v>27</v>
      </c>
      <c r="BL78" s="87" t="e">
        <f t="shared" si="12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55">
        <v>28</v>
      </c>
      <c r="BS78" s="87" t="e">
        <f t="shared" si="13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55">
        <v>29</v>
      </c>
      <c r="AP79" s="87" t="e">
        <f t="shared" si="10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55">
        <v>30</v>
      </c>
      <c r="AU79" s="87" t="e">
        <f t="shared" si="11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55">
        <v>29</v>
      </c>
      <c r="BL79" s="87" t="e">
        <f t="shared" si="12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55">
        <v>30</v>
      </c>
      <c r="BS79" s="87" t="e">
        <f t="shared" si="13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55">
        <v>31</v>
      </c>
      <c r="AP80" s="87" t="e">
        <f t="shared" si="10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55">
        <v>32</v>
      </c>
      <c r="AU80" s="87" t="e">
        <f t="shared" si="11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55">
        <v>31</v>
      </c>
      <c r="BL80" s="87" t="e">
        <f t="shared" si="12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55">
        <v>32</v>
      </c>
      <c r="BS80" s="87" t="e">
        <f t="shared" si="13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55">
        <v>33</v>
      </c>
      <c r="AP81" s="87" t="e">
        <f t="shared" si="10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55">
        <v>34</v>
      </c>
      <c r="AU81" s="87" t="e">
        <f t="shared" si="11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55">
        <v>33</v>
      </c>
      <c r="BL81" s="87" t="e">
        <f t="shared" si="12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55">
        <v>34</v>
      </c>
      <c r="BS81" s="87" t="e">
        <f t="shared" si="13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55">
        <v>35</v>
      </c>
      <c r="AP82" s="87" t="e">
        <f t="shared" si="10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55">
        <v>36</v>
      </c>
      <c r="AU82" s="87" t="e">
        <f t="shared" si="11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55">
        <v>35</v>
      </c>
      <c r="BL82" s="87" t="e">
        <f t="shared" si="12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55">
        <v>36</v>
      </c>
      <c r="BS82" s="87" t="e">
        <f t="shared" si="13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55">
        <v>37</v>
      </c>
      <c r="AP83" s="87" t="e">
        <f t="shared" si="10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55">
        <v>38</v>
      </c>
      <c r="AU83" s="87" t="e">
        <f t="shared" si="11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55">
        <v>37</v>
      </c>
      <c r="BL83" s="87" t="e">
        <f t="shared" si="12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55">
        <v>38</v>
      </c>
      <c r="BS83" s="87" t="e">
        <f t="shared" si="13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55">
        <v>39</v>
      </c>
      <c r="AP84" s="87" t="e">
        <f t="shared" si="10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55">
        <v>40</v>
      </c>
      <c r="AU84" s="87" t="e">
        <f t="shared" si="11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55">
        <v>39</v>
      </c>
      <c r="BL84" s="87" t="e">
        <f t="shared" si="12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55">
        <v>40</v>
      </c>
      <c r="BS84" s="87" t="e">
        <f t="shared" si="13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55">
        <v>41</v>
      </c>
      <c r="AP85" s="87" t="e">
        <f t="shared" si="10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55">
        <v>42</v>
      </c>
      <c r="AU85" s="87" t="e">
        <f t="shared" si="11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55">
        <v>41</v>
      </c>
      <c r="BL85" s="87" t="e">
        <f t="shared" si="12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55">
        <v>42</v>
      </c>
      <c r="BS85" s="87" t="e">
        <f t="shared" si="13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O86" s="427" t="s">
        <v>86</v>
      </c>
      <c r="AP86" s="427"/>
      <c r="AQ86" s="427"/>
      <c r="AR86" s="427"/>
      <c r="AS86" s="427"/>
      <c r="AT86" s="427"/>
      <c r="AU86" s="427"/>
      <c r="AV86" s="427"/>
      <c r="AW86" s="427"/>
      <c r="AX86" s="427"/>
      <c r="BJ86" s="2"/>
      <c r="BK86" s="427" t="s">
        <v>86</v>
      </c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</row>
    <row r="87" spans="39:76" ht="24.75" customHeight="1">
      <c r="BJ87" s="2"/>
    </row>
    <row r="88" spans="39:76" ht="24.75" customHeight="1">
      <c r="AO88" s="400" t="s">
        <v>86</v>
      </c>
      <c r="AP88" s="400"/>
      <c r="AQ88" s="400"/>
      <c r="AR88" s="400"/>
      <c r="AS88" s="400"/>
      <c r="AT88" s="400"/>
      <c r="AU88" s="400"/>
      <c r="AV88" s="400"/>
      <c r="AW88" s="400"/>
      <c r="AX88" s="400"/>
      <c r="BJ88" s="2"/>
      <c r="BK88" s="400" t="s">
        <v>86</v>
      </c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</row>
    <row r="89" spans="39:76" ht="24.75" customHeight="1">
      <c r="AO89" s="411" t="s">
        <v>87</v>
      </c>
      <c r="AP89" s="411"/>
      <c r="AQ89" s="411"/>
      <c r="AR89" s="412" t="str">
        <f>$E$1</f>
        <v>P9</v>
      </c>
      <c r="AS89" s="412"/>
      <c r="AT89" s="412"/>
      <c r="AU89" s="412"/>
      <c r="AV89" s="412"/>
      <c r="AW89" s="412"/>
      <c r="AX89" s="412"/>
      <c r="BJ89" s="2"/>
      <c r="BK89" s="411" t="s">
        <v>87</v>
      </c>
      <c r="BL89" s="411"/>
      <c r="BM89" s="411"/>
      <c r="BN89" s="412" t="str">
        <f>$E$1</f>
        <v>P9</v>
      </c>
      <c r="BO89" s="412"/>
      <c r="BP89" s="412"/>
      <c r="BQ89" s="412"/>
      <c r="BR89" s="412"/>
      <c r="BS89" s="412"/>
      <c r="BT89" s="412"/>
      <c r="BU89" s="412"/>
      <c r="BV89" s="412"/>
      <c r="BW89" s="412"/>
      <c r="BX89" s="412"/>
    </row>
    <row r="90" spans="39:76" ht="24.75" customHeight="1">
      <c r="AO90" s="413" t="s">
        <v>89</v>
      </c>
      <c r="AP90" s="413"/>
      <c r="AQ90" s="413"/>
      <c r="AR90" s="414" t="str">
        <f>$O$1</f>
        <v>Site MDB2 #9 (200/125F disc.)</v>
      </c>
      <c r="AS90" s="414"/>
      <c r="AT90" s="414"/>
      <c r="AU90" s="414"/>
      <c r="AV90" s="414"/>
      <c r="AW90" s="414"/>
      <c r="AX90" s="414"/>
      <c r="BJ90" s="2"/>
      <c r="BK90" s="413" t="s">
        <v>89</v>
      </c>
      <c r="BL90" s="413"/>
      <c r="BM90" s="413"/>
      <c r="BN90" s="414" t="str">
        <f>$O$1</f>
        <v>Site MDB2 #9 (200/125F disc.)</v>
      </c>
      <c r="BO90" s="414"/>
      <c r="BP90" s="414"/>
      <c r="BQ90" s="414"/>
      <c r="BR90" s="414"/>
      <c r="BS90" s="414"/>
      <c r="BT90" s="414"/>
      <c r="BU90" s="414"/>
      <c r="BV90" s="414"/>
      <c r="BW90" s="414"/>
      <c r="BX90" s="414"/>
    </row>
    <row r="91" spans="39:76" ht="24.75" customHeight="1">
      <c r="AO91" s="421" t="str">
        <f>CONCATENATE("VOLTAGE:  ",$F$4,"/",$F$5,"V ",$F$6,"-PHASE ",$F$7," WIRE")</f>
        <v>VOLTAGE:  120/240V 1-PHASE 3 WIRE</v>
      </c>
      <c r="AP91" s="422"/>
      <c r="AQ91" s="422"/>
      <c r="AR91" s="422"/>
      <c r="AS91" s="423"/>
      <c r="AT91" s="407" t="s">
        <v>91</v>
      </c>
      <c r="AU91" s="408"/>
      <c r="AV91" s="408"/>
      <c r="AW91" s="409">
        <f ca="1">TODAY()</f>
        <v>40707</v>
      </c>
      <c r="AX91" s="410"/>
      <c r="BJ91" s="2"/>
      <c r="BK91" s="421" t="str">
        <f>CONCATENATE("VOLTAGE:  ",$F$4,"/",$F$5,"V ",$F$6,"-PHASE ",$F$7," WIRE")</f>
        <v>VOLTAGE:  120/240V 1-PHASE 3 WIRE</v>
      </c>
      <c r="BL91" s="422"/>
      <c r="BM91" s="422"/>
      <c r="BN91" s="422"/>
      <c r="BO91" s="422"/>
      <c r="BP91" s="422"/>
      <c r="BQ91" s="423"/>
      <c r="BR91" s="407" t="s">
        <v>91</v>
      </c>
      <c r="BS91" s="408"/>
      <c r="BT91" s="408"/>
      <c r="BU91" s="409">
        <f ca="1">TODAY()</f>
        <v>40707</v>
      </c>
      <c r="BV91" s="409"/>
      <c r="BW91" s="409"/>
      <c r="BX91" s="410"/>
    </row>
    <row r="92" spans="39:76" ht="24.75" customHeight="1">
      <c r="AM92" s="32">
        <v>1</v>
      </c>
      <c r="AO92" s="415" t="s">
        <v>93</v>
      </c>
      <c r="AP92" s="416"/>
      <c r="AQ92" s="417" t="s">
        <v>94</v>
      </c>
      <c r="AR92" s="417"/>
      <c r="AS92" s="418"/>
      <c r="AT92" s="415" t="s">
        <v>93</v>
      </c>
      <c r="AU92" s="416"/>
      <c r="AV92" s="419" t="s">
        <v>94</v>
      </c>
      <c r="AW92" s="417"/>
      <c r="AX92" s="418"/>
      <c r="AZ92" s="32">
        <v>1</v>
      </c>
      <c r="BJ92" s="2"/>
      <c r="BK92" s="420" t="s">
        <v>93</v>
      </c>
      <c r="BL92" s="420"/>
      <c r="BM92" s="419" t="s">
        <v>94</v>
      </c>
      <c r="BN92" s="417"/>
      <c r="BO92" s="417"/>
      <c r="BP92" s="417"/>
      <c r="BQ92" s="418"/>
      <c r="BR92" s="415" t="s">
        <v>93</v>
      </c>
      <c r="BS92" s="416"/>
      <c r="BT92" s="419" t="s">
        <v>94</v>
      </c>
      <c r="BU92" s="417"/>
      <c r="BV92" s="417"/>
      <c r="BW92" s="417"/>
      <c r="BX92" s="418"/>
    </row>
    <row r="93" spans="39:76" ht="24.75" customHeight="1">
      <c r="AM93" s="32" t="str">
        <f>IF(I31=0,IF(I30=0,I24,I30),I31)</f>
        <v>=</v>
      </c>
      <c r="AO93" s="255">
        <v>43</v>
      </c>
      <c r="AP93" s="87" t="str">
        <f t="shared" ref="AP93:AP113" si="14">CONCATENATE(AM93,"P")</f>
        <v>=P</v>
      </c>
      <c r="AQ93" s="425" t="str">
        <f t="shared" ref="AQ93:AQ109" si="15">IF(AM93=1,IF($D31="","",$D31),IF(AND(AM93=2,AM92=1),$D31,IF(AND(AM93=3,AM92=1),$D31,$AQ92)))</f>
        <v>LOAD</v>
      </c>
      <c r="AR93" s="425"/>
      <c r="AS93" s="426"/>
      <c r="AT93" s="255">
        <v>44</v>
      </c>
      <c r="AU93" s="87" t="str">
        <f t="shared" ref="AU93:AU113" si="16">CONCATENATE(AZ93,"P")</f>
        <v>0P</v>
      </c>
      <c r="AV93" s="425" t="str">
        <f t="shared" ref="AV93:AV109" si="17">IF(AZ93=1,IF($S31="","",$S31),IF(AND(AZ93=2,AZ92=1),$S31,IF(AND(AZ93=2,AZ92=3),$S31,IF(AND(AZ93=3,AZ92=1),$S31,IF(AND(AZ93=3,AZ92=2),$S31,$AV92)))))</f>
        <v>LOAD</v>
      </c>
      <c r="AW93" s="425"/>
      <c r="AX93" s="426"/>
      <c r="AZ93" s="32">
        <f>IF(R31=0,IF(R30=0,R24,R30),R31)</f>
        <v>0</v>
      </c>
      <c r="BJ93" s="2"/>
      <c r="BK93" s="255">
        <v>43</v>
      </c>
      <c r="BL93" s="87" t="str">
        <f t="shared" ref="BL93:BL113" si="18">CONCATENATE($AM93,"P")</f>
        <v>=P</v>
      </c>
      <c r="BM93" s="424" t="str">
        <f t="shared" ref="BM93:BM109" si="19">IF($AM93=1,IF($D31="","",$D31),IF(AND($AM93=2,$AM92=1),$D31,IF(AND($AM93=3,$AM92=1),$D31,$BM92)))</f>
        <v>LOAD</v>
      </c>
      <c r="BN93" s="425"/>
      <c r="BO93" s="425"/>
      <c r="BP93" s="425"/>
      <c r="BQ93" s="426"/>
      <c r="BR93" s="255">
        <v>44</v>
      </c>
      <c r="BS93" s="87" t="str">
        <f t="shared" ref="BS93:BS113" si="20">CONCATENATE($AZ93,"P")</f>
        <v>0P</v>
      </c>
      <c r="BT93" s="424" t="str">
        <f t="shared" ref="BT93:BT109" si="21">IF($AZ93=1,IF($S31="","",$S31),IF(AND($AZ93=2,$AZ92=1),$S31,IF(AND($AZ93=2,$AZ92=3),$S31,IF(AND($AZ93=3,$AZ92=1),$S31,IF(AND($AZ93=3,$AZ92=2),$S31,$BT92)))))</f>
        <v>LOAD</v>
      </c>
      <c r="BU93" s="425"/>
      <c r="BV93" s="425"/>
      <c r="BW93" s="425"/>
      <c r="BX93" s="426"/>
    </row>
    <row r="94" spans="39:76" ht="24" customHeight="1">
      <c r="AM94" s="32" t="str">
        <f t="shared" ref="AM94:AM109" si="22">IF(I32=0,IF(I31=0,I30,I31),I32)</f>
        <v>=</v>
      </c>
      <c r="AO94" s="255">
        <v>45</v>
      </c>
      <c r="AP94" s="87" t="str">
        <f t="shared" si="14"/>
        <v>=P</v>
      </c>
      <c r="AQ94" s="425" t="str">
        <f t="shared" si="15"/>
        <v>LOAD</v>
      </c>
      <c r="AR94" s="425"/>
      <c r="AS94" s="426"/>
      <c r="AT94" s="255">
        <v>46</v>
      </c>
      <c r="AU94" s="87" t="str">
        <f t="shared" si="16"/>
        <v>0P</v>
      </c>
      <c r="AV94" s="425" t="str">
        <f t="shared" si="17"/>
        <v>LOAD</v>
      </c>
      <c r="AW94" s="425"/>
      <c r="AX94" s="426"/>
      <c r="AZ94" s="32">
        <f t="shared" ref="AZ94:AZ109" si="23">IF(R32=0,IF(R31=0,R30,R31),R32)</f>
        <v>0</v>
      </c>
      <c r="BJ94" s="2"/>
      <c r="BK94" s="255">
        <v>43</v>
      </c>
      <c r="BL94" s="87" t="str">
        <f t="shared" si="18"/>
        <v>=P</v>
      </c>
      <c r="BM94" s="424" t="str">
        <f t="shared" si="19"/>
        <v>LOAD</v>
      </c>
      <c r="BN94" s="425"/>
      <c r="BO94" s="425"/>
      <c r="BP94" s="425"/>
      <c r="BQ94" s="426"/>
      <c r="BR94" s="255">
        <v>46</v>
      </c>
      <c r="BS94" s="87" t="str">
        <f t="shared" si="20"/>
        <v>0P</v>
      </c>
      <c r="BT94" s="424" t="str">
        <f t="shared" si="21"/>
        <v>LOAD</v>
      </c>
      <c r="BU94" s="425"/>
      <c r="BV94" s="425"/>
      <c r="BW94" s="425"/>
      <c r="BX94" s="426"/>
    </row>
    <row r="95" spans="39:76" ht="24" customHeight="1">
      <c r="AM95" s="32" t="str">
        <f t="shared" si="22"/>
        <v>=</v>
      </c>
      <c r="AO95" s="255">
        <v>47</v>
      </c>
      <c r="AP95" s="87" t="str">
        <f t="shared" si="14"/>
        <v>=P</v>
      </c>
      <c r="AQ95" s="425" t="str">
        <f t="shared" si="15"/>
        <v>LOAD</v>
      </c>
      <c r="AR95" s="425"/>
      <c r="AS95" s="426"/>
      <c r="AT95" s="255">
        <v>48</v>
      </c>
      <c r="AU95" s="87" t="str">
        <f t="shared" si="16"/>
        <v>0P</v>
      </c>
      <c r="AV95" s="425" t="str">
        <f t="shared" si="17"/>
        <v>LOAD</v>
      </c>
      <c r="AW95" s="425"/>
      <c r="AX95" s="426"/>
      <c r="AZ95" s="32">
        <f t="shared" si="23"/>
        <v>0</v>
      </c>
      <c r="BJ95" s="2"/>
      <c r="BK95" s="255">
        <v>43</v>
      </c>
      <c r="BL95" s="87" t="str">
        <f t="shared" si="18"/>
        <v>=P</v>
      </c>
      <c r="BM95" s="424" t="str">
        <f t="shared" si="19"/>
        <v>LOAD</v>
      </c>
      <c r="BN95" s="425"/>
      <c r="BO95" s="425"/>
      <c r="BP95" s="425"/>
      <c r="BQ95" s="426"/>
      <c r="BR95" s="255">
        <v>48</v>
      </c>
      <c r="BS95" s="87" t="str">
        <f t="shared" si="20"/>
        <v>0P</v>
      </c>
      <c r="BT95" s="424" t="str">
        <f t="shared" si="21"/>
        <v>LOAD</v>
      </c>
      <c r="BU95" s="425"/>
      <c r="BV95" s="425"/>
      <c r="BW95" s="425"/>
      <c r="BX95" s="426"/>
    </row>
    <row r="96" spans="39:76" ht="24" customHeight="1">
      <c r="AM96" s="32" t="str">
        <f t="shared" si="22"/>
        <v>=</v>
      </c>
      <c r="AO96" s="255">
        <v>49</v>
      </c>
      <c r="AP96" s="87" t="str">
        <f t="shared" si="14"/>
        <v>=P</v>
      </c>
      <c r="AQ96" s="425" t="str">
        <f t="shared" si="15"/>
        <v>LOAD</v>
      </c>
      <c r="AR96" s="425"/>
      <c r="AS96" s="426"/>
      <c r="AT96" s="255">
        <v>50</v>
      </c>
      <c r="AU96" s="87" t="str">
        <f t="shared" si="16"/>
        <v>0P</v>
      </c>
      <c r="AV96" s="425" t="str">
        <f t="shared" si="17"/>
        <v>LOAD</v>
      </c>
      <c r="AW96" s="425"/>
      <c r="AX96" s="426"/>
      <c r="AZ96" s="32">
        <f t="shared" si="23"/>
        <v>0</v>
      </c>
      <c r="BJ96" s="2"/>
      <c r="BK96" s="255">
        <v>43</v>
      </c>
      <c r="BL96" s="87" t="str">
        <f t="shared" si="18"/>
        <v>=P</v>
      </c>
      <c r="BM96" s="424" t="str">
        <f t="shared" si="19"/>
        <v>LOAD</v>
      </c>
      <c r="BN96" s="425"/>
      <c r="BO96" s="425"/>
      <c r="BP96" s="425"/>
      <c r="BQ96" s="426"/>
      <c r="BR96" s="255">
        <v>50</v>
      </c>
      <c r="BS96" s="87" t="str">
        <f t="shared" si="20"/>
        <v>0P</v>
      </c>
      <c r="BT96" s="424" t="str">
        <f t="shared" si="21"/>
        <v>LOAD</v>
      </c>
      <c r="BU96" s="425"/>
      <c r="BV96" s="425"/>
      <c r="BW96" s="425"/>
      <c r="BX96" s="426"/>
    </row>
    <row r="97" spans="39:76" ht="24" customHeight="1">
      <c r="AM97" s="32" t="str">
        <f t="shared" si="22"/>
        <v>=</v>
      </c>
      <c r="AO97" s="255">
        <v>51</v>
      </c>
      <c r="AP97" s="87" t="str">
        <f t="shared" si="14"/>
        <v>=P</v>
      </c>
      <c r="AQ97" s="425" t="str">
        <f t="shared" si="15"/>
        <v>LOAD</v>
      </c>
      <c r="AR97" s="425"/>
      <c r="AS97" s="426"/>
      <c r="AT97" s="255">
        <v>52</v>
      </c>
      <c r="AU97" s="87" t="str">
        <f t="shared" si="16"/>
        <v>0P</v>
      </c>
      <c r="AV97" s="425" t="str">
        <f t="shared" si="17"/>
        <v>LOAD</v>
      </c>
      <c r="AW97" s="425"/>
      <c r="AX97" s="426"/>
      <c r="AZ97" s="32">
        <f t="shared" si="23"/>
        <v>0</v>
      </c>
      <c r="BJ97" s="2"/>
      <c r="BK97" s="255">
        <v>43</v>
      </c>
      <c r="BL97" s="87" t="str">
        <f t="shared" si="18"/>
        <v>=P</v>
      </c>
      <c r="BM97" s="424" t="str">
        <f t="shared" si="19"/>
        <v>LOAD</v>
      </c>
      <c r="BN97" s="425"/>
      <c r="BO97" s="425"/>
      <c r="BP97" s="425"/>
      <c r="BQ97" s="426"/>
      <c r="BR97" s="255">
        <v>52</v>
      </c>
      <c r="BS97" s="87" t="str">
        <f t="shared" si="20"/>
        <v>0P</v>
      </c>
      <c r="BT97" s="424" t="str">
        <f t="shared" si="21"/>
        <v>LOAD</v>
      </c>
      <c r="BU97" s="425"/>
      <c r="BV97" s="425"/>
      <c r="BW97" s="425"/>
      <c r="BX97" s="426"/>
    </row>
    <row r="98" spans="39:76" ht="24" customHeight="1">
      <c r="AM98" s="32" t="str">
        <f t="shared" si="22"/>
        <v>=</v>
      </c>
      <c r="AO98" s="255">
        <v>53</v>
      </c>
      <c r="AP98" s="87" t="str">
        <f t="shared" si="14"/>
        <v>=P</v>
      </c>
      <c r="AQ98" s="425" t="str">
        <f t="shared" si="15"/>
        <v>LOAD</v>
      </c>
      <c r="AR98" s="425"/>
      <c r="AS98" s="426"/>
      <c r="AT98" s="255">
        <v>54</v>
      </c>
      <c r="AU98" s="87" t="str">
        <f t="shared" si="16"/>
        <v>0P</v>
      </c>
      <c r="AV98" s="425" t="str">
        <f t="shared" si="17"/>
        <v>LOAD</v>
      </c>
      <c r="AW98" s="425"/>
      <c r="AX98" s="426"/>
      <c r="AZ98" s="32">
        <f t="shared" si="23"/>
        <v>0</v>
      </c>
      <c r="BJ98" s="2"/>
      <c r="BK98" s="255">
        <v>43</v>
      </c>
      <c r="BL98" s="87" t="str">
        <f t="shared" si="18"/>
        <v>=P</v>
      </c>
      <c r="BM98" s="424" t="str">
        <f t="shared" si="19"/>
        <v>LOAD</v>
      </c>
      <c r="BN98" s="425"/>
      <c r="BO98" s="425"/>
      <c r="BP98" s="425"/>
      <c r="BQ98" s="426"/>
      <c r="BR98" s="255">
        <v>54</v>
      </c>
      <c r="BS98" s="87" t="str">
        <f t="shared" si="20"/>
        <v>0P</v>
      </c>
      <c r="BT98" s="424" t="str">
        <f t="shared" si="21"/>
        <v>LOAD</v>
      </c>
      <c r="BU98" s="425"/>
      <c r="BV98" s="425"/>
      <c r="BW98" s="425"/>
      <c r="BX98" s="426"/>
    </row>
    <row r="99" spans="39:76" ht="24" customHeight="1">
      <c r="AM99" s="32" t="str">
        <f t="shared" si="22"/>
        <v>=</v>
      </c>
      <c r="AO99" s="255">
        <v>55</v>
      </c>
      <c r="AP99" s="87" t="str">
        <f t="shared" si="14"/>
        <v>=P</v>
      </c>
      <c r="AQ99" s="425" t="str">
        <f t="shared" si="15"/>
        <v>LOAD</v>
      </c>
      <c r="AR99" s="425"/>
      <c r="AS99" s="426"/>
      <c r="AT99" s="255">
        <v>56</v>
      </c>
      <c r="AU99" s="87" t="str">
        <f t="shared" si="16"/>
        <v>0P</v>
      </c>
      <c r="AV99" s="425" t="str">
        <f t="shared" si="17"/>
        <v>LOAD</v>
      </c>
      <c r="AW99" s="425"/>
      <c r="AX99" s="426"/>
      <c r="AZ99" s="32">
        <f t="shared" si="23"/>
        <v>0</v>
      </c>
      <c r="BJ99" s="2"/>
      <c r="BK99" s="255">
        <v>43</v>
      </c>
      <c r="BL99" s="87" t="str">
        <f t="shared" si="18"/>
        <v>=P</v>
      </c>
      <c r="BM99" s="424" t="str">
        <f t="shared" si="19"/>
        <v>LOAD</v>
      </c>
      <c r="BN99" s="425"/>
      <c r="BO99" s="425"/>
      <c r="BP99" s="425"/>
      <c r="BQ99" s="426"/>
      <c r="BR99" s="255">
        <v>56</v>
      </c>
      <c r="BS99" s="87" t="str">
        <f t="shared" si="20"/>
        <v>0P</v>
      </c>
      <c r="BT99" s="424" t="str">
        <f t="shared" si="21"/>
        <v>LOAD</v>
      </c>
      <c r="BU99" s="425"/>
      <c r="BV99" s="425"/>
      <c r="BW99" s="425"/>
      <c r="BX99" s="426"/>
    </row>
    <row r="100" spans="39:76" ht="24" customHeight="1">
      <c r="AM100" s="32" t="str">
        <f t="shared" si="22"/>
        <v>=</v>
      </c>
      <c r="AO100" s="255">
        <v>57</v>
      </c>
      <c r="AP100" s="87" t="str">
        <f t="shared" si="14"/>
        <v>=P</v>
      </c>
      <c r="AQ100" s="425" t="str">
        <f t="shared" si="15"/>
        <v>LOAD</v>
      </c>
      <c r="AR100" s="425"/>
      <c r="AS100" s="426"/>
      <c r="AT100" s="255">
        <v>58</v>
      </c>
      <c r="AU100" s="87" t="str">
        <f t="shared" si="16"/>
        <v>0P</v>
      </c>
      <c r="AV100" s="425" t="str">
        <f t="shared" si="17"/>
        <v>LOAD</v>
      </c>
      <c r="AW100" s="425"/>
      <c r="AX100" s="426"/>
      <c r="AZ100" s="32">
        <f t="shared" si="23"/>
        <v>0</v>
      </c>
      <c r="BJ100" s="2"/>
      <c r="BK100" s="255">
        <v>43</v>
      </c>
      <c r="BL100" s="87" t="str">
        <f t="shared" si="18"/>
        <v>=P</v>
      </c>
      <c r="BM100" s="424" t="str">
        <f t="shared" si="19"/>
        <v>LOAD</v>
      </c>
      <c r="BN100" s="425"/>
      <c r="BO100" s="425"/>
      <c r="BP100" s="425"/>
      <c r="BQ100" s="426"/>
      <c r="BR100" s="255">
        <v>58</v>
      </c>
      <c r="BS100" s="87" t="str">
        <f t="shared" si="20"/>
        <v>0P</v>
      </c>
      <c r="BT100" s="424" t="str">
        <f t="shared" si="21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2"/>
        <v>=</v>
      </c>
      <c r="AO101" s="255">
        <v>59</v>
      </c>
      <c r="AP101" s="87" t="str">
        <f t="shared" si="14"/>
        <v>=P</v>
      </c>
      <c r="AQ101" s="425" t="str">
        <f t="shared" si="15"/>
        <v>LOAD</v>
      </c>
      <c r="AR101" s="425"/>
      <c r="AS101" s="426"/>
      <c r="AT101" s="255">
        <v>60</v>
      </c>
      <c r="AU101" s="87" t="str">
        <f t="shared" si="16"/>
        <v>0P</v>
      </c>
      <c r="AV101" s="425" t="str">
        <f t="shared" si="17"/>
        <v>LOAD</v>
      </c>
      <c r="AW101" s="425"/>
      <c r="AX101" s="426"/>
      <c r="AZ101" s="32">
        <f t="shared" si="23"/>
        <v>0</v>
      </c>
      <c r="BJ101" s="2"/>
      <c r="BK101" s="255">
        <v>43</v>
      </c>
      <c r="BL101" s="87" t="str">
        <f t="shared" si="18"/>
        <v>=P</v>
      </c>
      <c r="BM101" s="424" t="str">
        <f t="shared" si="19"/>
        <v>LOAD</v>
      </c>
      <c r="BN101" s="425"/>
      <c r="BO101" s="425"/>
      <c r="BP101" s="425"/>
      <c r="BQ101" s="426"/>
      <c r="BR101" s="255">
        <v>60</v>
      </c>
      <c r="BS101" s="87" t="str">
        <f t="shared" si="20"/>
        <v>0P</v>
      </c>
      <c r="BT101" s="424" t="str">
        <f t="shared" si="21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2"/>
        <v>=</v>
      </c>
      <c r="AO102" s="255">
        <v>61</v>
      </c>
      <c r="AP102" s="87" t="str">
        <f t="shared" si="14"/>
        <v>=P</v>
      </c>
      <c r="AQ102" s="425" t="str">
        <f t="shared" si="15"/>
        <v>LOAD</v>
      </c>
      <c r="AR102" s="425"/>
      <c r="AS102" s="426"/>
      <c r="AT102" s="255">
        <v>62</v>
      </c>
      <c r="AU102" s="87" t="str">
        <f t="shared" si="16"/>
        <v>0P</v>
      </c>
      <c r="AV102" s="425" t="str">
        <f t="shared" si="17"/>
        <v>LOAD</v>
      </c>
      <c r="AW102" s="425"/>
      <c r="AX102" s="426"/>
      <c r="AZ102" s="32">
        <f t="shared" si="23"/>
        <v>0</v>
      </c>
      <c r="BJ102" s="2"/>
      <c r="BK102" s="255">
        <v>43</v>
      </c>
      <c r="BL102" s="87" t="str">
        <f t="shared" si="18"/>
        <v>=P</v>
      </c>
      <c r="BM102" s="424" t="str">
        <f t="shared" si="19"/>
        <v>LOAD</v>
      </c>
      <c r="BN102" s="425"/>
      <c r="BO102" s="425"/>
      <c r="BP102" s="425"/>
      <c r="BQ102" s="426"/>
      <c r="BR102" s="255">
        <v>62</v>
      </c>
      <c r="BS102" s="87" t="str">
        <f t="shared" si="20"/>
        <v>0P</v>
      </c>
      <c r="BT102" s="424" t="str">
        <f t="shared" si="21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2"/>
        <v>=</v>
      </c>
      <c r="AO103" s="255">
        <v>63</v>
      </c>
      <c r="AP103" s="87" t="str">
        <f t="shared" si="14"/>
        <v>=P</v>
      </c>
      <c r="AQ103" s="425" t="str">
        <f t="shared" si="15"/>
        <v>LOAD</v>
      </c>
      <c r="AR103" s="425"/>
      <c r="AS103" s="426"/>
      <c r="AT103" s="255">
        <v>64</v>
      </c>
      <c r="AU103" s="87" t="str">
        <f t="shared" si="16"/>
        <v>0P</v>
      </c>
      <c r="AV103" s="425" t="str">
        <f t="shared" si="17"/>
        <v>LOAD</v>
      </c>
      <c r="AW103" s="425"/>
      <c r="AX103" s="426"/>
      <c r="AZ103" s="32">
        <f t="shared" si="23"/>
        <v>0</v>
      </c>
      <c r="BJ103" s="2"/>
      <c r="BK103" s="255">
        <v>43</v>
      </c>
      <c r="BL103" s="87" t="str">
        <f t="shared" si="18"/>
        <v>=P</v>
      </c>
      <c r="BM103" s="424" t="str">
        <f t="shared" si="19"/>
        <v>LOAD</v>
      </c>
      <c r="BN103" s="425"/>
      <c r="BO103" s="425"/>
      <c r="BP103" s="425"/>
      <c r="BQ103" s="426"/>
      <c r="BR103" s="255">
        <v>64</v>
      </c>
      <c r="BS103" s="87" t="str">
        <f t="shared" si="20"/>
        <v>0P</v>
      </c>
      <c r="BT103" s="424" t="str">
        <f t="shared" si="21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2"/>
        <v>=</v>
      </c>
      <c r="AO104" s="255">
        <v>65</v>
      </c>
      <c r="AP104" s="87" t="str">
        <f t="shared" si="14"/>
        <v>=P</v>
      </c>
      <c r="AQ104" s="425" t="str">
        <f t="shared" si="15"/>
        <v>LOAD</v>
      </c>
      <c r="AR104" s="425"/>
      <c r="AS104" s="426"/>
      <c r="AT104" s="255">
        <v>66</v>
      </c>
      <c r="AU104" s="87" t="str">
        <f t="shared" si="16"/>
        <v>0P</v>
      </c>
      <c r="AV104" s="425" t="str">
        <f t="shared" si="17"/>
        <v>LOAD</v>
      </c>
      <c r="AW104" s="425"/>
      <c r="AX104" s="426"/>
      <c r="AZ104" s="32">
        <f t="shared" si="23"/>
        <v>0</v>
      </c>
      <c r="BJ104" s="2"/>
      <c r="BK104" s="255">
        <v>43</v>
      </c>
      <c r="BL104" s="87" t="str">
        <f t="shared" si="18"/>
        <v>=P</v>
      </c>
      <c r="BM104" s="424" t="str">
        <f t="shared" si="19"/>
        <v>LOAD</v>
      </c>
      <c r="BN104" s="425"/>
      <c r="BO104" s="425"/>
      <c r="BP104" s="425"/>
      <c r="BQ104" s="426"/>
      <c r="BR104" s="255">
        <v>66</v>
      </c>
      <c r="BS104" s="87" t="str">
        <f t="shared" si="20"/>
        <v>0P</v>
      </c>
      <c r="BT104" s="424" t="str">
        <f t="shared" si="21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2"/>
        <v>=</v>
      </c>
      <c r="AO105" s="255">
        <v>67</v>
      </c>
      <c r="AP105" s="87" t="str">
        <f t="shared" si="14"/>
        <v>=P</v>
      </c>
      <c r="AQ105" s="425" t="str">
        <f t="shared" si="15"/>
        <v>LOAD</v>
      </c>
      <c r="AR105" s="425"/>
      <c r="AS105" s="426"/>
      <c r="AT105" s="255">
        <v>68</v>
      </c>
      <c r="AU105" s="87" t="str">
        <f t="shared" si="16"/>
        <v>0P</v>
      </c>
      <c r="AV105" s="425" t="str">
        <f t="shared" si="17"/>
        <v>LOAD</v>
      </c>
      <c r="AW105" s="425"/>
      <c r="AX105" s="426"/>
      <c r="AZ105" s="32">
        <f t="shared" si="23"/>
        <v>0</v>
      </c>
      <c r="BJ105" s="2"/>
      <c r="BK105" s="255">
        <v>43</v>
      </c>
      <c r="BL105" s="87" t="str">
        <f t="shared" si="18"/>
        <v>=P</v>
      </c>
      <c r="BM105" s="424" t="str">
        <f t="shared" si="19"/>
        <v>LOAD</v>
      </c>
      <c r="BN105" s="425"/>
      <c r="BO105" s="425"/>
      <c r="BP105" s="425"/>
      <c r="BQ105" s="426"/>
      <c r="BR105" s="255">
        <v>68</v>
      </c>
      <c r="BS105" s="87" t="str">
        <f t="shared" si="20"/>
        <v>0P</v>
      </c>
      <c r="BT105" s="424" t="str">
        <f t="shared" si="21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2"/>
        <v>=</v>
      </c>
      <c r="AO106" s="255">
        <v>69</v>
      </c>
      <c r="AP106" s="87" t="str">
        <f t="shared" si="14"/>
        <v>=P</v>
      </c>
      <c r="AQ106" s="425" t="str">
        <f t="shared" si="15"/>
        <v>LOAD</v>
      </c>
      <c r="AR106" s="425"/>
      <c r="AS106" s="426"/>
      <c r="AT106" s="255">
        <v>70</v>
      </c>
      <c r="AU106" s="87" t="str">
        <f t="shared" si="16"/>
        <v>0P</v>
      </c>
      <c r="AV106" s="425" t="str">
        <f t="shared" si="17"/>
        <v>LOAD</v>
      </c>
      <c r="AW106" s="425"/>
      <c r="AX106" s="426"/>
      <c r="AZ106" s="32">
        <f t="shared" si="23"/>
        <v>0</v>
      </c>
      <c r="BJ106" s="2"/>
      <c r="BK106" s="255">
        <v>43</v>
      </c>
      <c r="BL106" s="87" t="str">
        <f t="shared" si="18"/>
        <v>=P</v>
      </c>
      <c r="BM106" s="424" t="str">
        <f t="shared" si="19"/>
        <v>LOAD</v>
      </c>
      <c r="BN106" s="425"/>
      <c r="BO106" s="425"/>
      <c r="BP106" s="425"/>
      <c r="BQ106" s="426"/>
      <c r="BR106" s="255">
        <v>70</v>
      </c>
      <c r="BS106" s="87" t="str">
        <f t="shared" si="20"/>
        <v>0P</v>
      </c>
      <c r="BT106" s="424" t="str">
        <f t="shared" si="21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2"/>
        <v>=</v>
      </c>
      <c r="AO107" s="255">
        <v>71</v>
      </c>
      <c r="AP107" s="87" t="str">
        <f t="shared" si="14"/>
        <v>=P</v>
      </c>
      <c r="AQ107" s="425" t="str">
        <f t="shared" si="15"/>
        <v>LOAD</v>
      </c>
      <c r="AR107" s="425"/>
      <c r="AS107" s="426"/>
      <c r="AT107" s="255">
        <v>72</v>
      </c>
      <c r="AU107" s="87" t="str">
        <f t="shared" si="16"/>
        <v>0P</v>
      </c>
      <c r="AV107" s="425" t="str">
        <f t="shared" si="17"/>
        <v>LOAD</v>
      </c>
      <c r="AW107" s="425"/>
      <c r="AX107" s="426"/>
      <c r="AZ107" s="32">
        <f t="shared" si="23"/>
        <v>0</v>
      </c>
      <c r="BJ107" s="2"/>
      <c r="BK107" s="255">
        <v>43</v>
      </c>
      <c r="BL107" s="87" t="str">
        <f t="shared" si="18"/>
        <v>=P</v>
      </c>
      <c r="BM107" s="424" t="str">
        <f t="shared" si="19"/>
        <v>LOAD</v>
      </c>
      <c r="BN107" s="425"/>
      <c r="BO107" s="425"/>
      <c r="BP107" s="425"/>
      <c r="BQ107" s="426"/>
      <c r="BR107" s="255">
        <v>72</v>
      </c>
      <c r="BS107" s="87" t="str">
        <f t="shared" si="20"/>
        <v>0P</v>
      </c>
      <c r="BT107" s="424" t="str">
        <f t="shared" si="21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22"/>
        <v>=</v>
      </c>
      <c r="AO108" s="255">
        <v>73</v>
      </c>
      <c r="AP108" s="87" t="str">
        <f t="shared" si="14"/>
        <v>=P</v>
      </c>
      <c r="AQ108" s="425" t="str">
        <f t="shared" si="15"/>
        <v>LOAD</v>
      </c>
      <c r="AR108" s="425"/>
      <c r="AS108" s="426"/>
      <c r="AT108" s="255">
        <v>74</v>
      </c>
      <c r="AU108" s="87" t="str">
        <f t="shared" si="16"/>
        <v>0P</v>
      </c>
      <c r="AV108" s="425" t="str">
        <f t="shared" si="17"/>
        <v>LOAD</v>
      </c>
      <c r="AW108" s="425"/>
      <c r="AX108" s="426"/>
      <c r="AZ108" s="32">
        <f t="shared" si="23"/>
        <v>0</v>
      </c>
      <c r="BJ108" s="2"/>
      <c r="BK108" s="255">
        <v>43</v>
      </c>
      <c r="BL108" s="87" t="str">
        <f t="shared" si="18"/>
        <v>=P</v>
      </c>
      <c r="BM108" s="424" t="str">
        <f t="shared" si="19"/>
        <v>LOAD</v>
      </c>
      <c r="BN108" s="425"/>
      <c r="BO108" s="425"/>
      <c r="BP108" s="425"/>
      <c r="BQ108" s="426"/>
      <c r="BR108" s="255">
        <v>74</v>
      </c>
      <c r="BS108" s="87" t="str">
        <f t="shared" si="20"/>
        <v>0P</v>
      </c>
      <c r="BT108" s="424" t="str">
        <f t="shared" si="21"/>
        <v>LOAD</v>
      </c>
      <c r="BU108" s="425"/>
      <c r="BV108" s="425"/>
      <c r="BW108" s="425"/>
      <c r="BX108" s="426"/>
    </row>
    <row r="109" spans="39:76" ht="24" customHeight="1">
      <c r="AM109" s="32">
        <f t="shared" si="22"/>
        <v>0</v>
      </c>
      <c r="AO109" s="255">
        <v>75</v>
      </c>
      <c r="AP109" s="87" t="str">
        <f t="shared" si="14"/>
        <v>0P</v>
      </c>
      <c r="AQ109" s="425" t="str">
        <f t="shared" si="15"/>
        <v>LOAD</v>
      </c>
      <c r="AR109" s="425"/>
      <c r="AS109" s="426"/>
      <c r="AT109" s="255">
        <v>76</v>
      </c>
      <c r="AU109" s="87" t="str">
        <f t="shared" si="16"/>
        <v>0P</v>
      </c>
      <c r="AV109" s="425" t="str">
        <f t="shared" si="17"/>
        <v>LOAD</v>
      </c>
      <c r="AW109" s="425"/>
      <c r="AX109" s="426"/>
      <c r="AZ109" s="32">
        <f t="shared" si="23"/>
        <v>0</v>
      </c>
      <c r="BJ109" s="2"/>
      <c r="BK109" s="255">
        <v>43</v>
      </c>
      <c r="BL109" s="87" t="str">
        <f t="shared" si="18"/>
        <v>0P</v>
      </c>
      <c r="BM109" s="424" t="str">
        <f t="shared" si="19"/>
        <v>LOAD</v>
      </c>
      <c r="BN109" s="425"/>
      <c r="BO109" s="425"/>
      <c r="BP109" s="425"/>
      <c r="BQ109" s="426"/>
      <c r="BR109" s="255">
        <v>76</v>
      </c>
      <c r="BS109" s="87" t="str">
        <f t="shared" si="20"/>
        <v>0P</v>
      </c>
      <c r="BT109" s="424" t="str">
        <f t="shared" si="21"/>
        <v>LOAD</v>
      </c>
      <c r="BU109" s="425"/>
      <c r="BV109" s="425"/>
      <c r="BW109" s="425"/>
      <c r="BX109" s="426"/>
    </row>
    <row r="110" spans="39:76" ht="24" customHeight="1">
      <c r="AM110" s="32">
        <f>IF(I25=0,IF(I47=0,I46,I47),I25)</f>
        <v>0</v>
      </c>
      <c r="AO110" s="255">
        <v>77</v>
      </c>
      <c r="AP110" s="87" t="str">
        <f t="shared" si="14"/>
        <v>0P</v>
      </c>
      <c r="AQ110" s="425" t="str">
        <f>IF(AM110=1,IF($D25="","",$D25),IF(AND(AM110=2,AM109=1),$D25,IF(AND(AM110=3,AM109=1),$D25,$AQ109)))</f>
        <v>LOAD</v>
      </c>
      <c r="AR110" s="425"/>
      <c r="AS110" s="426"/>
      <c r="AT110" s="255">
        <v>78</v>
      </c>
      <c r="AU110" s="87" t="str">
        <f t="shared" si="16"/>
        <v>0P</v>
      </c>
      <c r="AV110" s="425" t="str">
        <f>IF(AZ110=1,IF($S25="","",$S25),IF(AND(AZ110=2,AZ109=1),$S25,IF(AND(AZ110=2,AZ109=3),$S25,IF(AND(AZ110=3,AZ109=1),$S25,IF(AND(AZ110=3,AZ109=2),$S25,$AV109)))))</f>
        <v>LOAD</v>
      </c>
      <c r="AW110" s="425"/>
      <c r="AX110" s="426"/>
      <c r="AZ110" s="32">
        <f>IF(R25=0,IF(R47=0,R46,R47),R25)</f>
        <v>0</v>
      </c>
      <c r="BJ110" s="2"/>
      <c r="BK110" s="255">
        <v>43</v>
      </c>
      <c r="BL110" s="87" t="str">
        <f t="shared" si="18"/>
        <v>0P</v>
      </c>
      <c r="BM110" s="424" t="str">
        <f>IF($AM110=1,IF($D25="","",$D25),IF(AND($AM110=2,$AM109=1),$D25,IF(AND($AM110=3,$AM109=1),$D25,$BM109)))</f>
        <v>LOAD</v>
      </c>
      <c r="BN110" s="425"/>
      <c r="BO110" s="425"/>
      <c r="BP110" s="425"/>
      <c r="BQ110" s="426"/>
      <c r="BR110" s="255">
        <v>78</v>
      </c>
      <c r="BS110" s="87" t="str">
        <f t="shared" si="20"/>
        <v>0P</v>
      </c>
      <c r="BT110" s="424" t="str">
        <f>IF($AZ110=1,IF($S25="","",$S25),IF(AND($AZ110=2,$AZ109=1),$S25,IF(AND($AZ110=2,$AZ109=3),$S25,IF(AND($AZ110=3,$AZ109=1),$S25,IF(AND($AZ110=3,$AZ109=2),$S25,$BT109)))))</f>
        <v>LOAD</v>
      </c>
      <c r="BU110" s="425"/>
      <c r="BV110" s="425"/>
      <c r="BW110" s="425"/>
      <c r="BX110" s="426"/>
    </row>
    <row r="111" spans="39:76" ht="24" customHeight="1">
      <c r="AM111" s="32">
        <f>IF(I26=0,IF(I25=0,I47,I25),I26)</f>
        <v>0</v>
      </c>
      <c r="AO111" s="255">
        <v>79</v>
      </c>
      <c r="AP111" s="87" t="str">
        <f t="shared" si="14"/>
        <v>0P</v>
      </c>
      <c r="AQ111" s="425" t="str">
        <f>IF(AM111=1,IF($D26="","",$D26),IF(AND(AM111=2,AM110=1),$D26,IF(AND(AM111=3,AM110=1),$D26,$AQ110)))</f>
        <v>LOAD</v>
      </c>
      <c r="AR111" s="425"/>
      <c r="AS111" s="426"/>
      <c r="AT111" s="255">
        <v>80</v>
      </c>
      <c r="AU111" s="87" t="str">
        <f t="shared" si="16"/>
        <v>0P</v>
      </c>
      <c r="AV111" s="425" t="str">
        <f>IF(AZ111=1,IF($S26="","",$S26),IF(AND(AZ111=2,AZ110=1),$S26,IF(AND(AZ111=2,AZ110=3),$S26,IF(AND(AZ111=3,AZ110=1),$S26,IF(AND(AZ111=3,AZ110=2),$S26,$AV110)))))</f>
        <v>LOAD</v>
      </c>
      <c r="AW111" s="425"/>
      <c r="AX111" s="426"/>
      <c r="AZ111" s="32">
        <f>IF(R26=0,IF(R25=0,R47,R25),R26)</f>
        <v>0</v>
      </c>
      <c r="BJ111" s="2"/>
      <c r="BK111" s="255">
        <v>43</v>
      </c>
      <c r="BL111" s="87" t="str">
        <f t="shared" si="18"/>
        <v>0P</v>
      </c>
      <c r="BM111" s="424" t="str">
        <f>IF($AM111=1,IF($D26="","",$D26),IF(AND($AM111=2,$AM110=1),$D26,IF(AND($AM111=3,$AM110=1),$D26,$BM110)))</f>
        <v>LOAD</v>
      </c>
      <c r="BN111" s="425"/>
      <c r="BO111" s="425"/>
      <c r="BP111" s="425"/>
      <c r="BQ111" s="426"/>
      <c r="BR111" s="255">
        <v>80</v>
      </c>
      <c r="BS111" s="87" t="str">
        <f t="shared" si="20"/>
        <v>0P</v>
      </c>
      <c r="BT111" s="424" t="str">
        <f>IF($AZ111=1,IF($S26="","",$S26),IF(AND($AZ111=2,$AZ110=1),$S26,IF(AND($AZ111=2,$AZ110=3),$S26,IF(AND($AZ111=3,$AZ110=1),$S26,IF(AND($AZ111=3,$AZ110=2),$S26,$BT110)))))</f>
        <v>LOAD</v>
      </c>
      <c r="BU111" s="425"/>
      <c r="BV111" s="425"/>
      <c r="BW111" s="425"/>
      <c r="BX111" s="426"/>
    </row>
    <row r="112" spans="39:76" ht="24" customHeight="1">
      <c r="AM112" s="32">
        <f>IF(I27=0,IF(I26=0,I25,I26),I27)</f>
        <v>0</v>
      </c>
      <c r="AO112" s="255">
        <v>81</v>
      </c>
      <c r="AP112" s="87" t="str">
        <f t="shared" si="14"/>
        <v>0P</v>
      </c>
      <c r="AQ112" s="425" t="str">
        <f>IF(AM112=1,IF($D27="","",$D27),IF(AND(AM112=2,AM111=1),$D27,IF(AND(AM112=3,AM111=1),$D27,$AQ111)))</f>
        <v>LOAD</v>
      </c>
      <c r="AR112" s="425"/>
      <c r="AS112" s="426"/>
      <c r="AT112" s="255">
        <v>82</v>
      </c>
      <c r="AU112" s="87" t="str">
        <f t="shared" si="16"/>
        <v>0P</v>
      </c>
      <c r="AV112" s="425" t="str">
        <f>IF(AZ112=1,IF($S27="","",$S27),IF(AND(AZ112=2,AZ111=1),$S27,IF(AND(AZ112=2,AZ111=3),$S27,IF(AND(AZ112=3,AZ111=1),$S27,IF(AND(AZ112=3,AZ111=2),$S27,$AV111)))))</f>
        <v>LOAD</v>
      </c>
      <c r="AW112" s="425"/>
      <c r="AX112" s="426"/>
      <c r="AZ112" s="32">
        <f>IF(R27=0,IF(R26=0,R25,R26),R27)</f>
        <v>0</v>
      </c>
      <c r="BJ112" s="2"/>
      <c r="BK112" s="255">
        <v>43</v>
      </c>
      <c r="BL112" s="87" t="str">
        <f t="shared" si="18"/>
        <v>0P</v>
      </c>
      <c r="BM112" s="424" t="str">
        <f>IF($AM112=1,IF($D27="","",$D27),IF(AND($AM112=2,$AM111=1),$D27,IF(AND($AM112=3,$AM111=1),$D27,$BM111)))</f>
        <v>LOAD</v>
      </c>
      <c r="BN112" s="425"/>
      <c r="BO112" s="425"/>
      <c r="BP112" s="425"/>
      <c r="BQ112" s="426"/>
      <c r="BR112" s="255">
        <v>82</v>
      </c>
      <c r="BS112" s="87" t="str">
        <f t="shared" si="20"/>
        <v>0P</v>
      </c>
      <c r="BT112" s="424" t="str">
        <f>IF($AZ112=1,IF($S27="","",$S27),IF(AND($AZ112=2,$AZ111=1),$S27,IF(AND($AZ112=2,$AZ111=3),$S27,IF(AND($AZ112=3,$AZ111=1),$S27,IF(AND($AZ112=3,$AZ111=2),$S27,$BT111)))))</f>
        <v>LOAD</v>
      </c>
      <c r="BU112" s="425"/>
      <c r="BV112" s="425"/>
      <c r="BW112" s="425"/>
      <c r="BX112" s="426"/>
    </row>
    <row r="113" spans="39:76" ht="24" customHeight="1">
      <c r="AM113" s="32">
        <f>IF(I28=0,IF(I27=0,I26,I27),I28)</f>
        <v>0</v>
      </c>
      <c r="AO113" s="255">
        <v>83</v>
      </c>
      <c r="AP113" s="87" t="str">
        <f t="shared" si="14"/>
        <v>0P</v>
      </c>
      <c r="AQ113" s="425" t="str">
        <f>IF(AM113=1,IF($D28="","",$D28),IF(AND(AM113=2,AM112=1),$D28,IF(AND(AM113=3,AM112=1),$D28,$AQ112)))</f>
        <v>LOAD</v>
      </c>
      <c r="AR113" s="425"/>
      <c r="AS113" s="426"/>
      <c r="AT113" s="255">
        <v>84</v>
      </c>
      <c r="AU113" s="87" t="str">
        <f t="shared" si="16"/>
        <v>0P</v>
      </c>
      <c r="AV113" s="425" t="str">
        <f>IF(AZ113=1,IF($S28="","",$S28),IF(AND(AZ113=2,AZ112=1),$S28,IF(AND(AZ113=2,AZ112=3),$S28,IF(AND(AZ113=3,AZ112=1),$S28,IF(AND(AZ113=3,AZ112=2),$S28,$AV112)))))</f>
        <v>LOAD</v>
      </c>
      <c r="AW113" s="425"/>
      <c r="AX113" s="426"/>
      <c r="AZ113" s="32">
        <f>IF(R28=0,IF(R27=0,R26,R27),R28)</f>
        <v>0</v>
      </c>
      <c r="BJ113" s="2"/>
      <c r="BK113" s="255">
        <v>43</v>
      </c>
      <c r="BL113" s="87" t="str">
        <f t="shared" si="18"/>
        <v>0P</v>
      </c>
      <c r="BM113" s="424" t="str">
        <f>IF($AM113=1,IF($D28="","",$D28),IF(AND($AM113=2,$AM112=1),$D28,IF(AND($AM113=3,$AM112=1),$D28,$BM112)))</f>
        <v>LOAD</v>
      </c>
      <c r="BN113" s="425"/>
      <c r="BO113" s="425"/>
      <c r="BP113" s="425"/>
      <c r="BQ113" s="426"/>
      <c r="BR113" s="255">
        <v>84</v>
      </c>
      <c r="BS113" s="87" t="str">
        <f t="shared" si="20"/>
        <v>0P</v>
      </c>
      <c r="BT113" s="424" t="str">
        <f>IF($AZ113=1,IF($S28="","",$S28),IF(AND($AZ113=2,$AZ112=1),$S28,IF(AND($AZ113=2,$AZ112=3),$S28,IF(AND($AZ113=3,$AZ112=1),$S28,IF(AND($AZ113=3,$AZ112=2),$S28,$BT112)))))</f>
        <v>LOAD</v>
      </c>
      <c r="BU113" s="425"/>
      <c r="BV113" s="425"/>
      <c r="BW113" s="425"/>
      <c r="BX113" s="426"/>
    </row>
    <row r="114" spans="39:76" ht="24" customHeight="1">
      <c r="AO114" s="427" t="s">
        <v>86</v>
      </c>
      <c r="AP114" s="427"/>
      <c r="AQ114" s="427"/>
      <c r="AR114" s="427"/>
      <c r="AS114" s="427"/>
      <c r="AT114" s="427"/>
      <c r="AU114" s="427"/>
      <c r="AV114" s="427"/>
      <c r="AW114" s="427"/>
      <c r="AX114" s="427"/>
      <c r="BJ114" s="2"/>
      <c r="BK114" s="427" t="s">
        <v>86</v>
      </c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</row>
    <row r="115" spans="39:76" ht="24" customHeight="1"/>
    <row r="116" spans="39:76" s="2" customFormat="1" ht="26.25" customHeight="1">
      <c r="AM116" s="1"/>
      <c r="AZ116" s="1"/>
    </row>
    <row r="117" spans="39:76" s="2" customFormat="1" ht="24" customHeight="1">
      <c r="AM117" s="1"/>
      <c r="AZ117" s="1"/>
    </row>
    <row r="118" spans="39:76" ht="24" customHeight="1"/>
    <row r="119" spans="39:76" ht="24" customHeight="1"/>
    <row r="120" spans="39:76" ht="24" customHeight="1"/>
    <row r="121" spans="39:76" ht="24" customHeight="1">
      <c r="AX121"/>
      <c r="AY121"/>
      <c r="BA121"/>
      <c r="BB121"/>
      <c r="BC121"/>
    </row>
    <row r="122" spans="39:76" ht="24" customHeight="1">
      <c r="AX122"/>
      <c r="AY122"/>
      <c r="BA122"/>
      <c r="BB122"/>
      <c r="BC122"/>
    </row>
    <row r="123" spans="39:76" ht="24" customHeight="1">
      <c r="AX123"/>
      <c r="AY123"/>
      <c r="BA123"/>
      <c r="BB123"/>
      <c r="BC123"/>
    </row>
    <row r="124" spans="39:76" ht="24" customHeight="1">
      <c r="AX124"/>
      <c r="AY124"/>
      <c r="BA124"/>
      <c r="BB124"/>
      <c r="BC124"/>
    </row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</sheetData>
  <mergeCells count="282">
    <mergeCell ref="AO114:AX114"/>
    <mergeCell ref="BK114:BX114"/>
    <mergeCell ref="P35:P36"/>
    <mergeCell ref="Q35:W36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AQ96:AS96"/>
    <mergeCell ref="AV96:AX96"/>
    <mergeCell ref="BM96:BQ96"/>
    <mergeCell ref="BT96:BX96"/>
    <mergeCell ref="AQ97:AS97"/>
    <mergeCell ref="AV97:AX97"/>
    <mergeCell ref="BM97:BQ97"/>
    <mergeCell ref="BT97:BX97"/>
    <mergeCell ref="AQ94:AS94"/>
    <mergeCell ref="AV94:AX94"/>
    <mergeCell ref="BM94:BQ94"/>
    <mergeCell ref="BT94:BX94"/>
    <mergeCell ref="AQ95:AS95"/>
    <mergeCell ref="AV95:AX95"/>
    <mergeCell ref="BM95:BQ95"/>
    <mergeCell ref="BT95:BX95"/>
    <mergeCell ref="BR92:BS92"/>
    <mergeCell ref="BT92:BX92"/>
    <mergeCell ref="AQ93:AS93"/>
    <mergeCell ref="AV93:AX93"/>
    <mergeCell ref="BM93:BQ93"/>
    <mergeCell ref="BT93:BX93"/>
    <mergeCell ref="AO92:AP92"/>
    <mergeCell ref="AQ92:AS92"/>
    <mergeCell ref="AT92:AU92"/>
    <mergeCell ref="AV92:AX92"/>
    <mergeCell ref="BK92:BL92"/>
    <mergeCell ref="BM92:BQ92"/>
    <mergeCell ref="AO90:AQ90"/>
    <mergeCell ref="AR90:AX90"/>
    <mergeCell ref="BK90:BM90"/>
    <mergeCell ref="BN90:BX90"/>
    <mergeCell ref="AO91:AS91"/>
    <mergeCell ref="AT91:AV91"/>
    <mergeCell ref="AW91:AX91"/>
    <mergeCell ref="BK91:BQ91"/>
    <mergeCell ref="BR91:BT91"/>
    <mergeCell ref="BU91:BX91"/>
    <mergeCell ref="AO86:AX86"/>
    <mergeCell ref="BK86:BX86"/>
    <mergeCell ref="AO88:AX88"/>
    <mergeCell ref="BK88:BX88"/>
    <mergeCell ref="AO89:AQ89"/>
    <mergeCell ref="AR89:AX89"/>
    <mergeCell ref="BK89:BM89"/>
    <mergeCell ref="BN89:BX89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AQ68:AS68"/>
    <mergeCell ref="AV68:AX68"/>
    <mergeCell ref="BM68:BQ68"/>
    <mergeCell ref="BT68:BX68"/>
    <mergeCell ref="AQ69:AS69"/>
    <mergeCell ref="AV69:AX69"/>
    <mergeCell ref="BM69:BQ69"/>
    <mergeCell ref="BT69:BX69"/>
    <mergeCell ref="AQ66:AS66"/>
    <mergeCell ref="AV66:AX66"/>
    <mergeCell ref="BM66:BQ66"/>
    <mergeCell ref="BT66:BX66"/>
    <mergeCell ref="AQ67:AS67"/>
    <mergeCell ref="AV67:AX67"/>
    <mergeCell ref="BM67:BQ67"/>
    <mergeCell ref="BT67:BX67"/>
    <mergeCell ref="BR64:BS64"/>
    <mergeCell ref="BT64:BX64"/>
    <mergeCell ref="AQ65:AS65"/>
    <mergeCell ref="AV65:AX65"/>
    <mergeCell ref="BM65:BQ65"/>
    <mergeCell ref="BT65:BX65"/>
    <mergeCell ref="AO64:AP64"/>
    <mergeCell ref="AQ64:AS64"/>
    <mergeCell ref="AT64:AU64"/>
    <mergeCell ref="AV64:AX64"/>
    <mergeCell ref="BK64:BL64"/>
    <mergeCell ref="BM64:BQ64"/>
    <mergeCell ref="AO63:AS63"/>
    <mergeCell ref="AT63:AV63"/>
    <mergeCell ref="AW63:AX63"/>
    <mergeCell ref="BK63:BQ63"/>
    <mergeCell ref="BR63:BT63"/>
    <mergeCell ref="BU63:BX63"/>
    <mergeCell ref="AO61:AQ61"/>
    <mergeCell ref="AR61:AX61"/>
    <mergeCell ref="BK61:BM61"/>
    <mergeCell ref="BN61:BX61"/>
    <mergeCell ref="AO62:AQ62"/>
    <mergeCell ref="AR62:AX62"/>
    <mergeCell ref="BK62:BM62"/>
    <mergeCell ref="BN62:BX62"/>
    <mergeCell ref="E28:W28"/>
    <mergeCell ref="D30:E30"/>
    <mergeCell ref="AW59:AX59"/>
    <mergeCell ref="BU59:BX59"/>
    <mergeCell ref="AO60:AX60"/>
    <mergeCell ref="BK60:BX60"/>
    <mergeCell ref="S16:W17"/>
    <mergeCell ref="U20:W20"/>
    <mergeCell ref="D23:E23"/>
    <mergeCell ref="D25:W25"/>
    <mergeCell ref="E26:W26"/>
    <mergeCell ref="E27:W27"/>
    <mergeCell ref="D14:H15"/>
    <mergeCell ref="I14:I15"/>
    <mergeCell ref="J14:J15"/>
    <mergeCell ref="S14:W14"/>
    <mergeCell ref="S15:W15"/>
    <mergeCell ref="D16:H17"/>
    <mergeCell ref="I16:I17"/>
    <mergeCell ref="J16:J17"/>
    <mergeCell ref="Q16:Q17"/>
    <mergeCell ref="R16:R17"/>
    <mergeCell ref="AC9:AE9"/>
    <mergeCell ref="AG9:AH9"/>
    <mergeCell ref="D12:H13"/>
    <mergeCell ref="I12:I13"/>
    <mergeCell ref="J12:J13"/>
    <mergeCell ref="Q12:Q13"/>
    <mergeCell ref="R12:R13"/>
    <mergeCell ref="S12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  <mergeCell ref="E1:H1"/>
    <mergeCell ref="K1:M1"/>
    <mergeCell ref="O1:S1"/>
    <mergeCell ref="V1:W1"/>
    <mergeCell ref="K2:M2"/>
    <mergeCell ref="L4:M4"/>
    <mergeCell ref="O4:P4"/>
    <mergeCell ref="S4:V4"/>
  </mergeCells>
  <conditionalFormatting sqref="I5">
    <cfRule type="expression" dxfId="861" priority="207" stopIfTrue="1">
      <formula>IF(ISBLANK(I6),TRUE)</formula>
    </cfRule>
  </conditionalFormatting>
  <conditionalFormatting sqref="T23:W23 O22:S22 T21:T22 P20:P21 S20:S21 Q21:R21">
    <cfRule type="expression" dxfId="860" priority="206" stopIfTrue="1">
      <formula>IF(AND(ISBLANK($M$21:$N$21)),TRUE)</formula>
    </cfRule>
  </conditionalFormatting>
  <conditionalFormatting sqref="O20">
    <cfRule type="expression" dxfId="859" priority="205" stopIfTrue="1">
      <formula>IF(AND(ISBLANK($I$21:$K$21)),TRUE)</formula>
    </cfRule>
  </conditionalFormatting>
  <conditionalFormatting sqref="Q20:R20">
    <cfRule type="expression" dxfId="858" priority="204" stopIfTrue="1">
      <formula>IF(AND(ISBLANK($M$21:$N$21)),TRUE)</formula>
    </cfRule>
  </conditionalFormatting>
  <conditionalFormatting sqref="M19:N20">
    <cfRule type="expression" dxfId="857" priority="203" stopIfTrue="1">
      <formula>NOT(ISBLANK(M$21))</formula>
    </cfRule>
  </conditionalFormatting>
  <conditionalFormatting sqref="N46">
    <cfRule type="expression" dxfId="856" priority="201" stopIfTrue="1">
      <formula>IF(AND($V$6&gt;0,$I$4&lt;=$V$6),TRUE)</formula>
    </cfRule>
    <cfRule type="expression" dxfId="855" priority="202" stopIfTrue="1">
      <formula>IF(AND($V$6&gt;0,$I$4*0.8&lt;=$V$6),TRUE)</formula>
    </cfRule>
  </conditionalFormatting>
  <conditionalFormatting sqref="M21:N21">
    <cfRule type="expression" dxfId="854" priority="200" stopIfTrue="1">
      <formula>IF(ISBLANK(M21),TRUE)</formula>
    </cfRule>
  </conditionalFormatting>
  <conditionalFormatting sqref="X12:X18">
    <cfRule type="expression" dxfId="853" priority="199" stopIfTrue="1">
      <formula>IF(AND($P12&lt;&gt;0,ISBLANK($X12)),TRUE)</formula>
    </cfRule>
  </conditionalFormatting>
  <conditionalFormatting sqref="C12:C18">
    <cfRule type="expression" dxfId="852" priority="198" stopIfTrue="1">
      <formula>IF(AND($K12&lt;&gt;0,ISBLANK($C12)),TRUE)</formula>
    </cfRule>
  </conditionalFormatting>
  <conditionalFormatting sqref="I6">
    <cfRule type="expression" dxfId="851" priority="195" stopIfTrue="1">
      <formula>IF(OR(ISBLANK($I$6),$V$6=0),TRUE)</formula>
    </cfRule>
    <cfRule type="expression" dxfId="850" priority="196" stopIfTrue="1">
      <formula>IF(OR($I$6&gt;$I$4,$I$6&lt;=$V$6),TRUE)</formula>
    </cfRule>
    <cfRule type="expression" dxfId="849" priority="197" stopIfTrue="1">
      <formula>IF(OR($I$6&lt;$I$4,$I$6*0.8&lt;=$V$6),TRUE)</formula>
    </cfRule>
  </conditionalFormatting>
  <conditionalFormatting sqref="I7">
    <cfRule type="expression" dxfId="848" priority="193" stopIfTrue="1">
      <formula>IF(ISBLANK($I$6),IF($I$7&gt;=$I$5,TRUE,FALSE),IF($I$7&gt;=$I$6,TRUE,FALSE))</formula>
    </cfRule>
    <cfRule type="expression" dxfId="847" priority="194" stopIfTrue="1">
      <formula>IF(ISBLANK($I$6),IF($I$7&gt;=$I$5*0.8,TRUE,FALSE),IF($I$7&gt;=$I$6*0.8,TRUE,FALSE))</formula>
    </cfRule>
  </conditionalFormatting>
  <conditionalFormatting sqref="O4:O7 I4 L4:L7">
    <cfRule type="expression" dxfId="846" priority="192" stopIfTrue="1">
      <formula>IF(AND(ISBLANK(#REF!),NOT(ISBLANK(#REF!))),TRUE)</formula>
    </cfRule>
  </conditionalFormatting>
  <conditionalFormatting sqref="J12 J14:J17">
    <cfRule type="expression" dxfId="845" priority="190" stopIfTrue="1">
      <formula>IF(J12&lt;K12/$F$4,TRUE,FALSE)</formula>
    </cfRule>
    <cfRule type="expression" dxfId="844" priority="191" stopIfTrue="1">
      <formula>IF(J12*0.8&lt;K12/$F$4,TRUE,FALSE)</formula>
    </cfRule>
  </conditionalFormatting>
  <conditionalFormatting sqref="Q14:Q17">
    <cfRule type="expression" dxfId="843" priority="188" stopIfTrue="1">
      <formula>IF(Q14&lt;P14/$F$4,TRUE,FALSE)</formula>
    </cfRule>
    <cfRule type="expression" dxfId="842" priority="189" stopIfTrue="1">
      <formula>IF(Q14*0.8&lt;P14/$F$4,TRUE,FALSE)</formula>
    </cfRule>
  </conditionalFormatting>
  <conditionalFormatting sqref="Q12">
    <cfRule type="expression" dxfId="841" priority="186" stopIfTrue="1">
      <formula>IF(Q12&lt;SUM(P12:P13)/$F$5,TRUE,FALSE)</formula>
    </cfRule>
    <cfRule type="expression" dxfId="840" priority="187" stopIfTrue="1">
      <formula>IF(Q12*0.8&lt;SUM(P12:P13)/$F$5,TRUE,FALSE)</formula>
    </cfRule>
  </conditionalFormatting>
  <conditionalFormatting sqref="J13">
    <cfRule type="expression" dxfId="839" priority="184" stopIfTrue="1">
      <formula>IF(J13&lt;K13/$F$4,TRUE,FALSE)</formula>
    </cfRule>
    <cfRule type="expression" dxfId="838" priority="185" stopIfTrue="1">
      <formula>IF(J13*0.8&lt;K13/$F$4,TRUE,FALSE)</formula>
    </cfRule>
  </conditionalFormatting>
  <conditionalFormatting sqref="J14">
    <cfRule type="expression" dxfId="837" priority="182" stopIfTrue="1">
      <formula>IF(J14&lt;K14/$F$4,TRUE,FALSE)</formula>
    </cfRule>
    <cfRule type="expression" dxfId="836" priority="183" stopIfTrue="1">
      <formula>IF(J14*0.8&lt;K14/$F$4,TRUE,FALSE)</formula>
    </cfRule>
  </conditionalFormatting>
  <conditionalFormatting sqref="Q14">
    <cfRule type="expression" dxfId="835" priority="180" stopIfTrue="1">
      <formula>IF(Q14&lt;SUM(P14:P15)/$F$5,TRUE,FALSE)</formula>
    </cfRule>
    <cfRule type="expression" dxfId="834" priority="181" stopIfTrue="1">
      <formula>IF(Q14*0.8&lt;SUM(P14:P15)/$F$5,TRUE,FALSE)</formula>
    </cfRule>
  </conditionalFormatting>
  <conditionalFormatting sqref="J16">
    <cfRule type="expression" dxfId="833" priority="178" stopIfTrue="1">
      <formula>IF(J16&lt;K16/$F$4,TRUE,FALSE)</formula>
    </cfRule>
    <cfRule type="expression" dxfId="832" priority="179" stopIfTrue="1">
      <formula>IF(J16*0.8&lt;K16/$F$4,TRUE,FALSE)</formula>
    </cfRule>
  </conditionalFormatting>
  <conditionalFormatting sqref="Q16">
    <cfRule type="expression" dxfId="831" priority="176" stopIfTrue="1">
      <formula>IF(Q16&lt;SUM(P16:P17)/$F$5,TRUE,FALSE)</formula>
    </cfRule>
    <cfRule type="expression" dxfId="830" priority="177" stopIfTrue="1">
      <formula>IF(Q16*0.8&lt;SUM(P16:P17)/$F$5,TRUE,FALSE)</formula>
    </cfRule>
  </conditionalFormatting>
  <conditionalFormatting sqref="J17">
    <cfRule type="expression" dxfId="829" priority="174" stopIfTrue="1">
      <formula>IF(J17&lt;K17/$F$4,TRUE,FALSE)</formula>
    </cfRule>
    <cfRule type="expression" dxfId="828" priority="175" stopIfTrue="1">
      <formula>IF(J17*0.8&lt;K17/$F$4,TRUE,FALSE)</formula>
    </cfRule>
  </conditionalFormatting>
  <conditionalFormatting sqref="J12">
    <cfRule type="expression" dxfId="827" priority="172" stopIfTrue="1">
      <formula>IF(J12&lt;K12/$F$4,TRUE,FALSE)</formula>
    </cfRule>
    <cfRule type="expression" dxfId="826" priority="173" stopIfTrue="1">
      <formula>IF(J12*0.8&lt;K12/$F$4,TRUE,FALSE)</formula>
    </cfRule>
  </conditionalFormatting>
  <conditionalFormatting sqref="J13">
    <cfRule type="expression" dxfId="825" priority="170" stopIfTrue="1">
      <formula>IF(J13&lt;K13/$F$4,TRUE,FALSE)</formula>
    </cfRule>
    <cfRule type="expression" dxfId="824" priority="171" stopIfTrue="1">
      <formula>IF(J13*0.8&lt;K13/$F$4,TRUE,FALSE)</formula>
    </cfRule>
  </conditionalFormatting>
  <conditionalFormatting sqref="Q12">
    <cfRule type="expression" dxfId="823" priority="168" stopIfTrue="1">
      <formula>IF(Q12&lt;P12/$F$4,TRUE,FALSE)</formula>
    </cfRule>
    <cfRule type="expression" dxfId="822" priority="169" stopIfTrue="1">
      <formula>IF(Q12*0.8&lt;P12/$F$4,TRUE,FALSE)</formula>
    </cfRule>
  </conditionalFormatting>
  <conditionalFormatting sqref="Q13">
    <cfRule type="expression" dxfId="821" priority="166" stopIfTrue="1">
      <formula>IF(Q13&lt;P13/$F$4,TRUE,FALSE)</formula>
    </cfRule>
    <cfRule type="expression" dxfId="820" priority="167" stopIfTrue="1">
      <formula>IF(Q13*0.8&lt;P13/$F$4,TRUE,FALSE)</formula>
    </cfRule>
  </conditionalFormatting>
  <conditionalFormatting sqref="X12:X13">
    <cfRule type="expression" dxfId="819" priority="165" stopIfTrue="1">
      <formula>IF(AND($P12&lt;&gt;0,ISBLANK($X12)),TRUE)</formula>
    </cfRule>
  </conditionalFormatting>
  <conditionalFormatting sqref="Q12">
    <cfRule type="expression" dxfId="818" priority="163" stopIfTrue="1">
      <formula>IF(Q12&lt;P12/$F$4,TRUE,FALSE)</formula>
    </cfRule>
    <cfRule type="expression" dxfId="817" priority="164" stopIfTrue="1">
      <formula>IF(Q12*0.8&lt;P12/$F$4,TRUE,FALSE)</formula>
    </cfRule>
  </conditionalFormatting>
  <conditionalFormatting sqref="Q13">
    <cfRule type="expression" dxfId="816" priority="161" stopIfTrue="1">
      <formula>IF(Q13&lt;P13/$F$4,TRUE,FALSE)</formula>
    </cfRule>
    <cfRule type="expression" dxfId="815" priority="162" stopIfTrue="1">
      <formula>IF(Q13*0.8&lt;P13/$F$4,TRUE,FALSE)</formula>
    </cfRule>
  </conditionalFormatting>
  <conditionalFormatting sqref="Q12">
    <cfRule type="expression" dxfId="814" priority="159" stopIfTrue="1">
      <formula>IF(Q12&lt;SUM(P12:P13)/$F$5,TRUE,FALSE)</formula>
    </cfRule>
    <cfRule type="expression" dxfId="813" priority="160" stopIfTrue="1">
      <formula>IF(Q12*0.8&lt;SUM(P12:P13)/$F$5,TRUE,FALSE)</formula>
    </cfRule>
  </conditionalFormatting>
  <conditionalFormatting sqref="C12:C13">
    <cfRule type="expression" dxfId="812" priority="158" stopIfTrue="1">
      <formula>IF(AND($K12&lt;&gt;0,ISBLANK($C12)),TRUE)</formula>
    </cfRule>
  </conditionalFormatting>
  <conditionalFormatting sqref="J12">
    <cfRule type="expression" dxfId="811" priority="156">
      <formula>IF(J12&lt;SUM(K12:K13)/$F$5,TRUE,FALSE)</formula>
    </cfRule>
    <cfRule type="expression" dxfId="810" priority="157">
      <formula>IF(J12*0.8&lt;SUM(K12:K13)/$F$5,TRUE,FALSE)</formula>
    </cfRule>
  </conditionalFormatting>
  <conditionalFormatting sqref="Q12">
    <cfRule type="expression" dxfId="809" priority="154" stopIfTrue="1">
      <formula>IF(Q12&lt;P12/$F$4,TRUE,FALSE)</formula>
    </cfRule>
    <cfRule type="expression" dxfId="808" priority="155" stopIfTrue="1">
      <formula>IF(Q12*0.8&lt;P12/$F$4,TRUE,FALSE)</formula>
    </cfRule>
  </conditionalFormatting>
  <conditionalFormatting sqref="Q13">
    <cfRule type="expression" dxfId="807" priority="152" stopIfTrue="1">
      <formula>IF(Q13&lt;P13/$F$4,TRUE,FALSE)</formula>
    </cfRule>
    <cfRule type="expression" dxfId="806" priority="153" stopIfTrue="1">
      <formula>IF(Q13*0.8&lt;P13/$F$4,TRUE,FALSE)</formula>
    </cfRule>
  </conditionalFormatting>
  <conditionalFormatting sqref="Q12">
    <cfRule type="expression" dxfId="805" priority="150" stopIfTrue="1">
      <formula>IF(Q12&lt;SUM(P12:P13)/$F$5,TRUE,FALSE)</formula>
    </cfRule>
    <cfRule type="expression" dxfId="804" priority="151" stopIfTrue="1">
      <formula>IF(Q12*0.8&lt;SUM(P12:P13)/$F$5,TRUE,FALSE)</formula>
    </cfRule>
  </conditionalFormatting>
  <conditionalFormatting sqref="X14:X15">
    <cfRule type="expression" dxfId="803" priority="149" stopIfTrue="1">
      <formula>IF(AND($P14&lt;&gt;0,ISBLANK($X14)),TRUE)</formula>
    </cfRule>
  </conditionalFormatting>
  <conditionalFormatting sqref="Q14">
    <cfRule type="expression" dxfId="802" priority="147" stopIfTrue="1">
      <formula>IF(Q14&lt;SUM(P14:P15)/$F$5,TRUE,FALSE)</formula>
    </cfRule>
    <cfRule type="expression" dxfId="801" priority="148" stopIfTrue="1">
      <formula>IF(Q14*0.8&lt;SUM(P14:P15)/$F$5,TRUE,FALSE)</formula>
    </cfRule>
  </conditionalFormatting>
  <conditionalFormatting sqref="Q14:Q15">
    <cfRule type="expression" dxfId="800" priority="145" stopIfTrue="1">
      <formula>IF(Q14&lt;P14/$F$4,TRUE,FALSE)</formula>
    </cfRule>
    <cfRule type="expression" dxfId="799" priority="146" stopIfTrue="1">
      <formula>IF(Q14*0.8&lt;P14/$F$4,TRUE,FALSE)</formula>
    </cfRule>
  </conditionalFormatting>
  <conditionalFormatting sqref="Q16">
    <cfRule type="expression" dxfId="798" priority="143" stopIfTrue="1">
      <formula>IF(Q16&lt;P16/$F$4,TRUE,FALSE)</formula>
    </cfRule>
    <cfRule type="expression" dxfId="797" priority="144" stopIfTrue="1">
      <formula>IF(Q16*0.8&lt;P16/$F$4,TRUE,FALSE)</formula>
    </cfRule>
  </conditionalFormatting>
  <conditionalFormatting sqref="Q17">
    <cfRule type="expression" dxfId="796" priority="141" stopIfTrue="1">
      <formula>IF(Q17&lt;P17/$F$4,TRUE,FALSE)</formula>
    </cfRule>
    <cfRule type="expression" dxfId="795" priority="142" stopIfTrue="1">
      <formula>IF(Q17*0.8&lt;P17/$F$4,TRUE,FALSE)</formula>
    </cfRule>
  </conditionalFormatting>
  <conditionalFormatting sqref="X16:X17">
    <cfRule type="expression" dxfId="794" priority="140" stopIfTrue="1">
      <formula>IF(AND($P16&lt;&gt;0,ISBLANK($X16)),TRUE)</formula>
    </cfRule>
  </conditionalFormatting>
  <conditionalFormatting sqref="Q16">
    <cfRule type="expression" dxfId="793" priority="138" stopIfTrue="1">
      <formula>IF(Q16&lt;P16/$F$4,TRUE,FALSE)</formula>
    </cfRule>
    <cfRule type="expression" dxfId="792" priority="139" stopIfTrue="1">
      <formula>IF(Q16*0.8&lt;P16/$F$4,TRUE,FALSE)</formula>
    </cfRule>
  </conditionalFormatting>
  <conditionalFormatting sqref="Q17">
    <cfRule type="expression" dxfId="791" priority="136" stopIfTrue="1">
      <formula>IF(Q17&lt;P17/$F$4,TRUE,FALSE)</formula>
    </cfRule>
    <cfRule type="expression" dxfId="790" priority="137" stopIfTrue="1">
      <formula>IF(Q17*0.8&lt;P17/$F$4,TRUE,FALSE)</formula>
    </cfRule>
  </conditionalFormatting>
  <conditionalFormatting sqref="Q16">
    <cfRule type="expression" dxfId="789" priority="134" stopIfTrue="1">
      <formula>IF(Q16&lt;SUM(P16:P17)/$F$5,TRUE,FALSE)</formula>
    </cfRule>
    <cfRule type="expression" dxfId="788" priority="135" stopIfTrue="1">
      <formula>IF(Q16*0.8&lt;SUM(P16:P17)/$F$5,TRUE,FALSE)</formula>
    </cfRule>
  </conditionalFormatting>
  <conditionalFormatting sqref="J16">
    <cfRule type="expression" dxfId="787" priority="132" stopIfTrue="1">
      <formula>IF(J16&lt;K16/$F$4,TRUE,FALSE)</formula>
    </cfRule>
    <cfRule type="expression" dxfId="786" priority="133" stopIfTrue="1">
      <formula>IF(J16*0.8&lt;K16/$F$4,TRUE,FALSE)</formula>
    </cfRule>
  </conditionalFormatting>
  <conditionalFormatting sqref="J17">
    <cfRule type="expression" dxfId="785" priority="130" stopIfTrue="1">
      <formula>IF(J17&lt;K17/$F$4,TRUE,FALSE)</formula>
    </cfRule>
    <cfRule type="expression" dxfId="784" priority="131" stopIfTrue="1">
      <formula>IF(J17*0.8&lt;K17/$F$4,TRUE,FALSE)</formula>
    </cfRule>
  </conditionalFormatting>
  <conditionalFormatting sqref="C16:C17">
    <cfRule type="expression" dxfId="783" priority="129" stopIfTrue="1">
      <formula>IF(AND($K16&lt;&gt;0,ISBLANK($C16)),TRUE)</formula>
    </cfRule>
  </conditionalFormatting>
  <conditionalFormatting sqref="J16">
    <cfRule type="expression" dxfId="782" priority="127">
      <formula>IF(J16&lt;SUM(K16:K17)/$F$5,TRUE,FALSE)</formula>
    </cfRule>
    <cfRule type="expression" dxfId="781" priority="128">
      <formula>IF(J16*0.8&lt;SUM(K16:K17)/$F$5,TRUE,FALSE)</formula>
    </cfRule>
  </conditionalFormatting>
  <conditionalFormatting sqref="J14">
    <cfRule type="expression" dxfId="780" priority="125" stopIfTrue="1">
      <formula>IF(J14&lt;K14/$F$4,TRUE,FALSE)</formula>
    </cfRule>
    <cfRule type="expression" dxfId="779" priority="126" stopIfTrue="1">
      <formula>IF(J14*0.8&lt;K14/$F$4,TRUE,FALSE)</formula>
    </cfRule>
  </conditionalFormatting>
  <conditionalFormatting sqref="J15">
    <cfRule type="expression" dxfId="778" priority="123" stopIfTrue="1">
      <formula>IF(J15&lt;K15/$F$4,TRUE,FALSE)</formula>
    </cfRule>
    <cfRule type="expression" dxfId="777" priority="124" stopIfTrue="1">
      <formula>IF(J15*0.8&lt;K15/$F$4,TRUE,FALSE)</formula>
    </cfRule>
  </conditionalFormatting>
  <conditionalFormatting sqref="C14:C15">
    <cfRule type="expression" dxfId="776" priority="122" stopIfTrue="1">
      <formula>IF(AND($K14&lt;&gt;0,ISBLANK($C14)),TRUE)</formula>
    </cfRule>
  </conditionalFormatting>
  <conditionalFormatting sqref="J14">
    <cfRule type="expression" dxfId="775" priority="120">
      <formula>IF(J14&lt;SUM(K14:K15)/$F$5,TRUE,FALSE)</formula>
    </cfRule>
    <cfRule type="expression" dxfId="774" priority="121">
      <formula>IF(J14*0.8&lt;SUM(K14:K15)/$F$5,TRUE,FALSE)</formula>
    </cfRule>
  </conditionalFormatting>
  <conditionalFormatting sqref="Y11:Z11 A11:B11">
    <cfRule type="expression" dxfId="773" priority="119" stopIfTrue="1">
      <formula>IF($AK$39/$P$39&gt;=0.5,TRUE)</formula>
    </cfRule>
  </conditionalFormatting>
  <conditionalFormatting sqref="C14:C15">
    <cfRule type="expression" dxfId="772" priority="118" stopIfTrue="1">
      <formula>IF(AND($K14&lt;&gt;0,ISBLANK($C14)),TRUE)</formula>
    </cfRule>
  </conditionalFormatting>
  <conditionalFormatting sqref="J14">
    <cfRule type="expression" dxfId="771" priority="116" stopIfTrue="1">
      <formula>IF(J14&lt;K14/$F$4,TRUE,FALSE)</formula>
    </cfRule>
    <cfRule type="expression" dxfId="770" priority="117" stopIfTrue="1">
      <formula>IF(J14*0.8&lt;K14/$F$4,TRUE,FALSE)</formula>
    </cfRule>
  </conditionalFormatting>
  <conditionalFormatting sqref="J15">
    <cfRule type="expression" dxfId="769" priority="114" stopIfTrue="1">
      <formula>IF(J15&lt;K15/$F$4,TRUE,FALSE)</formula>
    </cfRule>
    <cfRule type="expression" dxfId="768" priority="115" stopIfTrue="1">
      <formula>IF(J15*0.8&lt;K15/$F$4,TRUE,FALSE)</formula>
    </cfRule>
  </conditionalFormatting>
  <conditionalFormatting sqref="C14:C15">
    <cfRule type="expression" dxfId="767" priority="113" stopIfTrue="1">
      <formula>IF(AND($K14&lt;&gt;0,ISBLANK($C14)),TRUE)</formula>
    </cfRule>
  </conditionalFormatting>
  <conditionalFormatting sqref="J14">
    <cfRule type="expression" dxfId="766" priority="111" stopIfTrue="1">
      <formula>IF(J14&lt;K14/$F$4,TRUE,FALSE)</formula>
    </cfRule>
    <cfRule type="expression" dxfId="765" priority="112" stopIfTrue="1">
      <formula>IF(J14*0.8&lt;K14/$F$4,TRUE,FALSE)</formula>
    </cfRule>
  </conditionalFormatting>
  <conditionalFormatting sqref="J15">
    <cfRule type="expression" dxfId="764" priority="109" stopIfTrue="1">
      <formula>IF(J15&lt;K15/$F$4,TRUE,FALSE)</formula>
    </cfRule>
    <cfRule type="expression" dxfId="763" priority="110" stopIfTrue="1">
      <formula>IF(J15*0.8&lt;K15/$F$4,TRUE,FALSE)</formula>
    </cfRule>
  </conditionalFormatting>
  <conditionalFormatting sqref="C14:C15">
    <cfRule type="expression" dxfId="762" priority="108" stopIfTrue="1">
      <formula>IF(AND($K14&lt;&gt;0,ISBLANK($C14)),TRUE)</formula>
    </cfRule>
  </conditionalFormatting>
  <conditionalFormatting sqref="J14">
    <cfRule type="expression" dxfId="761" priority="106">
      <formula>IF(J14&lt;SUM(K14:K15)/$F$5,TRUE,FALSE)</formula>
    </cfRule>
    <cfRule type="expression" dxfId="760" priority="107">
      <formula>IF(J14*0.8&lt;SUM(K14:K15)/$F$5,TRUE,FALSE)</formula>
    </cfRule>
  </conditionalFormatting>
  <conditionalFormatting sqref="C16:C17">
    <cfRule type="expression" dxfId="759" priority="105" stopIfTrue="1">
      <formula>IF(AND($K16&lt;&gt;0,ISBLANK($C16)),TRUE)</formula>
    </cfRule>
  </conditionalFormatting>
  <conditionalFormatting sqref="J16">
    <cfRule type="expression" dxfId="758" priority="103" stopIfTrue="1">
      <formula>IF(J16&lt;K16/$F$4,TRUE,FALSE)</formula>
    </cfRule>
    <cfRule type="expression" dxfId="757" priority="104" stopIfTrue="1">
      <formula>IF(J16*0.8&lt;K16/$F$4,TRUE,FALSE)</formula>
    </cfRule>
  </conditionalFormatting>
  <conditionalFormatting sqref="J17">
    <cfRule type="expression" dxfId="756" priority="101" stopIfTrue="1">
      <formula>IF(J17&lt;K17/$F$4,TRUE,FALSE)</formula>
    </cfRule>
    <cfRule type="expression" dxfId="755" priority="102" stopIfTrue="1">
      <formula>IF(J17*0.8&lt;K17/$F$4,TRUE,FALSE)</formula>
    </cfRule>
  </conditionalFormatting>
  <conditionalFormatting sqref="J16">
    <cfRule type="expression" dxfId="754" priority="99" stopIfTrue="1">
      <formula>IF(J16&lt;K16/$F$4,TRUE,FALSE)</formula>
    </cfRule>
    <cfRule type="expression" dxfId="753" priority="100" stopIfTrue="1">
      <formula>IF(J16*0.8&lt;K16/$F$4,TRUE,FALSE)</formula>
    </cfRule>
  </conditionalFormatting>
  <conditionalFormatting sqref="J17">
    <cfRule type="expression" dxfId="752" priority="97" stopIfTrue="1">
      <formula>IF(J17&lt;K17/$F$4,TRUE,FALSE)</formula>
    </cfRule>
    <cfRule type="expression" dxfId="751" priority="98" stopIfTrue="1">
      <formula>IF(J17*0.8&lt;K17/$F$4,TRUE,FALSE)</formula>
    </cfRule>
  </conditionalFormatting>
  <conditionalFormatting sqref="C16:C17">
    <cfRule type="expression" dxfId="750" priority="96" stopIfTrue="1">
      <formula>IF(AND($K16&lt;&gt;0,ISBLANK($C16)),TRUE)</formula>
    </cfRule>
  </conditionalFormatting>
  <conditionalFormatting sqref="J16">
    <cfRule type="expression" dxfId="749" priority="94" stopIfTrue="1">
      <formula>IF(J16&lt;K16/$F$4,TRUE,FALSE)</formula>
    </cfRule>
    <cfRule type="expression" dxfId="748" priority="95" stopIfTrue="1">
      <formula>IF(J16*0.8&lt;K16/$F$4,TRUE,FALSE)</formula>
    </cfRule>
  </conditionalFormatting>
  <conditionalFormatting sqref="J17">
    <cfRule type="expression" dxfId="747" priority="92" stopIfTrue="1">
      <formula>IF(J17&lt;K17/$F$4,TRUE,FALSE)</formula>
    </cfRule>
    <cfRule type="expression" dxfId="746" priority="93" stopIfTrue="1">
      <formula>IF(J17*0.8&lt;K17/$F$4,TRUE,FALSE)</formula>
    </cfRule>
  </conditionalFormatting>
  <conditionalFormatting sqref="C16:C17">
    <cfRule type="expression" dxfId="745" priority="91" stopIfTrue="1">
      <formula>IF(AND($K16&lt;&gt;0,ISBLANK($C16)),TRUE)</formula>
    </cfRule>
  </conditionalFormatting>
  <conditionalFormatting sqref="J16">
    <cfRule type="expression" dxfId="744" priority="89">
      <formula>IF(J16&lt;SUM(K16:K17)/$F$5,TRUE,FALSE)</formula>
    </cfRule>
    <cfRule type="expression" dxfId="743" priority="90">
      <formula>IF(J16*0.8&lt;SUM(K16:K17)/$F$5,TRUE,FALSE)</formula>
    </cfRule>
  </conditionalFormatting>
  <conditionalFormatting sqref="X16:X17">
    <cfRule type="expression" dxfId="742" priority="88" stopIfTrue="1">
      <formula>IF(AND($P16&lt;&gt;0,ISBLANK($X16)),TRUE)</formula>
    </cfRule>
  </conditionalFormatting>
  <conditionalFormatting sqref="Q16">
    <cfRule type="expression" dxfId="741" priority="86" stopIfTrue="1">
      <formula>IF(Q16&lt;P16/$F$4,TRUE,FALSE)</formula>
    </cfRule>
    <cfRule type="expression" dxfId="740" priority="87" stopIfTrue="1">
      <formula>IF(Q16*0.8&lt;P16/$F$4,TRUE,FALSE)</formula>
    </cfRule>
  </conditionalFormatting>
  <conditionalFormatting sqref="Q17">
    <cfRule type="expression" dxfId="739" priority="84" stopIfTrue="1">
      <formula>IF(Q17&lt;P17/$F$4,TRUE,FALSE)</formula>
    </cfRule>
    <cfRule type="expression" dxfId="738" priority="85" stopIfTrue="1">
      <formula>IF(Q17*0.8&lt;P17/$F$4,TRUE,FALSE)</formula>
    </cfRule>
  </conditionalFormatting>
  <conditionalFormatting sqref="X16:X17">
    <cfRule type="expression" dxfId="737" priority="83" stopIfTrue="1">
      <formula>IF(AND($P16&lt;&gt;0,ISBLANK($X16)),TRUE)</formula>
    </cfRule>
  </conditionalFormatting>
  <conditionalFormatting sqref="Q16">
    <cfRule type="expression" dxfId="736" priority="81" stopIfTrue="1">
      <formula>IF(Q16&lt;P16/$F$4,TRUE,FALSE)</formula>
    </cfRule>
    <cfRule type="expression" dxfId="735" priority="82" stopIfTrue="1">
      <formula>IF(Q16*0.8&lt;P16/$F$4,TRUE,FALSE)</formula>
    </cfRule>
  </conditionalFormatting>
  <conditionalFormatting sqref="Q17">
    <cfRule type="expression" dxfId="734" priority="79" stopIfTrue="1">
      <formula>IF(Q17&lt;P17/$F$4,TRUE,FALSE)</formula>
    </cfRule>
    <cfRule type="expression" dxfId="733" priority="80" stopIfTrue="1">
      <formula>IF(Q17*0.8&lt;P17/$F$4,TRUE,FALSE)</formula>
    </cfRule>
  </conditionalFormatting>
  <conditionalFormatting sqref="Q16">
    <cfRule type="expression" dxfId="732" priority="77" stopIfTrue="1">
      <formula>IF(Q16&lt;SUM(P16:P17)/$F$5,TRUE,FALSE)</formula>
    </cfRule>
    <cfRule type="expression" dxfId="731" priority="78" stopIfTrue="1">
      <formula>IF(Q16*0.8&lt;SUM(P16:P17)/$F$5,TRUE,FALSE)</formula>
    </cfRule>
  </conditionalFormatting>
  <conditionalFormatting sqref="Q16:Q17">
    <cfRule type="expression" dxfId="730" priority="75" stopIfTrue="1">
      <formula>IF(Q16&lt;R16/$F$4,TRUE,FALSE)</formula>
    </cfRule>
    <cfRule type="expression" dxfId="729" priority="76" stopIfTrue="1">
      <formula>IF(Q16*0.8&lt;R16/$F$4,TRUE,FALSE)</formula>
    </cfRule>
  </conditionalFormatting>
  <conditionalFormatting sqref="Q16">
    <cfRule type="expression" dxfId="728" priority="73" stopIfTrue="1">
      <formula>IF(Q16&lt;R16/$F$4,TRUE,FALSE)</formula>
    </cfRule>
    <cfRule type="expression" dxfId="727" priority="74" stopIfTrue="1">
      <formula>IF(Q16*0.8&lt;R16/$F$4,TRUE,FALSE)</formula>
    </cfRule>
  </conditionalFormatting>
  <conditionalFormatting sqref="Q17">
    <cfRule type="expression" dxfId="726" priority="71" stopIfTrue="1">
      <formula>IF(Q17&lt;R17/$F$4,TRUE,FALSE)</formula>
    </cfRule>
    <cfRule type="expression" dxfId="725" priority="72" stopIfTrue="1">
      <formula>IF(Q17*0.8&lt;R17/$F$4,TRUE,FALSE)</formula>
    </cfRule>
  </conditionalFormatting>
  <conditionalFormatting sqref="Q16">
    <cfRule type="expression" dxfId="724" priority="69" stopIfTrue="1">
      <formula>IF(Q16&lt;R16/$F$4,TRUE,FALSE)</formula>
    </cfRule>
    <cfRule type="expression" dxfId="723" priority="70" stopIfTrue="1">
      <formula>IF(Q16*0.8&lt;R16/$F$4,TRUE,FALSE)</formula>
    </cfRule>
  </conditionalFormatting>
  <conditionalFormatting sqref="Q17">
    <cfRule type="expression" dxfId="722" priority="67" stopIfTrue="1">
      <formula>IF(Q17&lt;R17/$F$4,TRUE,FALSE)</formula>
    </cfRule>
    <cfRule type="expression" dxfId="721" priority="68" stopIfTrue="1">
      <formula>IF(Q17*0.8&lt;R17/$F$4,TRUE,FALSE)</formula>
    </cfRule>
  </conditionalFormatting>
  <conditionalFormatting sqref="Q16">
    <cfRule type="expression" dxfId="720" priority="65">
      <formula>IF(Q16&lt;SUM(R16:R17)/$F$5,TRUE,FALSE)</formula>
    </cfRule>
    <cfRule type="expression" dxfId="719" priority="66">
      <formula>IF(Q16*0.8&lt;SUM(R16:R17)/$F$5,TRUE,FALSE)</formula>
    </cfRule>
  </conditionalFormatting>
  <conditionalFormatting sqref="Q16">
    <cfRule type="expression" dxfId="718" priority="63" stopIfTrue="1">
      <formula>IF(Q16&lt;R16/$F$4,TRUE,FALSE)</formula>
    </cfRule>
    <cfRule type="expression" dxfId="717" priority="64" stopIfTrue="1">
      <formula>IF(Q16*0.8&lt;R16/$F$4,TRUE,FALSE)</formula>
    </cfRule>
  </conditionalFormatting>
  <conditionalFormatting sqref="Q17">
    <cfRule type="expression" dxfId="716" priority="61" stopIfTrue="1">
      <formula>IF(Q17&lt;R17/$F$4,TRUE,FALSE)</formula>
    </cfRule>
    <cfRule type="expression" dxfId="715" priority="62" stopIfTrue="1">
      <formula>IF(Q17*0.8&lt;R17/$F$4,TRUE,FALSE)</formula>
    </cfRule>
  </conditionalFormatting>
  <conditionalFormatting sqref="Q16">
    <cfRule type="expression" dxfId="714" priority="59" stopIfTrue="1">
      <formula>IF(Q16&lt;R16/$F$4,TRUE,FALSE)</formula>
    </cfRule>
    <cfRule type="expression" dxfId="713" priority="60" stopIfTrue="1">
      <formula>IF(Q16*0.8&lt;R16/$F$4,TRUE,FALSE)</formula>
    </cfRule>
  </conditionalFormatting>
  <conditionalFormatting sqref="Q17">
    <cfRule type="expression" dxfId="712" priority="57" stopIfTrue="1">
      <formula>IF(Q17&lt;R17/$F$4,TRUE,FALSE)</formula>
    </cfRule>
    <cfRule type="expression" dxfId="711" priority="58" stopIfTrue="1">
      <formula>IF(Q17*0.8&lt;R17/$F$4,TRUE,FALSE)</formula>
    </cfRule>
  </conditionalFormatting>
  <conditionalFormatting sqref="Q16">
    <cfRule type="expression" dxfId="710" priority="55" stopIfTrue="1">
      <formula>IF(Q16&lt;R16/$F$4,TRUE,FALSE)</formula>
    </cfRule>
    <cfRule type="expression" dxfId="709" priority="56" stopIfTrue="1">
      <formula>IF(Q16*0.8&lt;R16/$F$4,TRUE,FALSE)</formula>
    </cfRule>
  </conditionalFormatting>
  <conditionalFormatting sqref="Q17">
    <cfRule type="expression" dxfId="708" priority="53" stopIfTrue="1">
      <formula>IF(Q17&lt;R17/$F$4,TRUE,FALSE)</formula>
    </cfRule>
    <cfRule type="expression" dxfId="707" priority="54" stopIfTrue="1">
      <formula>IF(Q17*0.8&lt;R17/$F$4,TRUE,FALSE)</formula>
    </cfRule>
  </conditionalFormatting>
  <conditionalFormatting sqref="Q16">
    <cfRule type="expression" dxfId="706" priority="51">
      <formula>IF(Q16&lt;SUM(R16:R17)/$F$5,TRUE,FALSE)</formula>
    </cfRule>
    <cfRule type="expression" dxfId="705" priority="52">
      <formula>IF(Q16*0.8&lt;SUM(R16:R17)/$F$5,TRUE,FALSE)</formula>
    </cfRule>
  </conditionalFormatting>
  <conditionalFormatting sqref="J14">
    <cfRule type="expression" dxfId="704" priority="49" stopIfTrue="1">
      <formula>IF(J14&lt;K14/$F$4,TRUE,FALSE)</formula>
    </cfRule>
    <cfRule type="expression" dxfId="703" priority="50" stopIfTrue="1">
      <formula>IF(J14*0.8&lt;K14/$F$4,TRUE,FALSE)</formula>
    </cfRule>
  </conditionalFormatting>
  <conditionalFormatting sqref="J15">
    <cfRule type="expression" dxfId="702" priority="47" stopIfTrue="1">
      <formula>IF(J15&lt;K15/$F$4,TRUE,FALSE)</formula>
    </cfRule>
    <cfRule type="expression" dxfId="701" priority="48" stopIfTrue="1">
      <formula>IF(J15*0.8&lt;K15/$F$4,TRUE,FALSE)</formula>
    </cfRule>
  </conditionalFormatting>
  <conditionalFormatting sqref="J14">
    <cfRule type="expression" dxfId="700" priority="45" stopIfTrue="1">
      <formula>IF(J14&lt;K14/$F$4,TRUE,FALSE)</formula>
    </cfRule>
    <cfRule type="expression" dxfId="699" priority="46" stopIfTrue="1">
      <formula>IF(J14*0.8&lt;K14/$F$4,TRUE,FALSE)</formula>
    </cfRule>
  </conditionalFormatting>
  <conditionalFormatting sqref="J15">
    <cfRule type="expression" dxfId="698" priority="43" stopIfTrue="1">
      <formula>IF(J15&lt;K15/$F$4,TRUE,FALSE)</formula>
    </cfRule>
    <cfRule type="expression" dxfId="697" priority="44" stopIfTrue="1">
      <formula>IF(J15*0.8&lt;K15/$F$4,TRUE,FALSE)</formula>
    </cfRule>
  </conditionalFormatting>
  <conditionalFormatting sqref="J14">
    <cfRule type="expression" dxfId="696" priority="41">
      <formula>IF(J14&lt;SUM(K14:K15)/$F$5,TRUE,FALSE)</formula>
    </cfRule>
    <cfRule type="expression" dxfId="695" priority="42">
      <formula>IF(J14*0.8&lt;SUM(K14:K15)/$F$5,TRUE,FALSE)</formula>
    </cfRule>
  </conditionalFormatting>
  <conditionalFormatting sqref="J14">
    <cfRule type="expression" dxfId="694" priority="39" stopIfTrue="1">
      <formula>IF(J14&lt;K14/$F$4,TRUE,FALSE)</formula>
    </cfRule>
    <cfRule type="expression" dxfId="693" priority="40" stopIfTrue="1">
      <formula>IF(J14*0.8&lt;K14/$F$4,TRUE,FALSE)</formula>
    </cfRule>
  </conditionalFormatting>
  <conditionalFormatting sqref="J15">
    <cfRule type="expression" dxfId="692" priority="37" stopIfTrue="1">
      <formula>IF(J15&lt;K15/$F$4,TRUE,FALSE)</formula>
    </cfRule>
    <cfRule type="expression" dxfId="691" priority="38" stopIfTrue="1">
      <formula>IF(J15*0.8&lt;K15/$F$4,TRUE,FALSE)</formula>
    </cfRule>
  </conditionalFormatting>
  <conditionalFormatting sqref="J14">
    <cfRule type="expression" dxfId="690" priority="35" stopIfTrue="1">
      <formula>IF(J14&lt;K14/$F$4,TRUE,FALSE)</formula>
    </cfRule>
    <cfRule type="expression" dxfId="689" priority="36" stopIfTrue="1">
      <formula>IF(J14*0.8&lt;K14/$F$4,TRUE,FALSE)</formula>
    </cfRule>
  </conditionalFormatting>
  <conditionalFormatting sqref="J15">
    <cfRule type="expression" dxfId="688" priority="33" stopIfTrue="1">
      <formula>IF(J15&lt;K15/$F$4,TRUE,FALSE)</formula>
    </cfRule>
    <cfRule type="expression" dxfId="687" priority="34" stopIfTrue="1">
      <formula>IF(J15*0.8&lt;K15/$F$4,TRUE,FALSE)</formula>
    </cfRule>
  </conditionalFormatting>
  <conditionalFormatting sqref="J14">
    <cfRule type="expression" dxfId="686" priority="31" stopIfTrue="1">
      <formula>IF(J14&lt;K14/$F$4,TRUE,FALSE)</formula>
    </cfRule>
    <cfRule type="expression" dxfId="685" priority="32" stopIfTrue="1">
      <formula>IF(J14*0.8&lt;K14/$F$4,TRUE,FALSE)</formula>
    </cfRule>
  </conditionalFormatting>
  <conditionalFormatting sqref="J15">
    <cfRule type="expression" dxfId="684" priority="29" stopIfTrue="1">
      <formula>IF(J15&lt;K15/$F$4,TRUE,FALSE)</formula>
    </cfRule>
    <cfRule type="expression" dxfId="683" priority="30" stopIfTrue="1">
      <formula>IF(J15*0.8&lt;K15/$F$4,TRUE,FALSE)</formula>
    </cfRule>
  </conditionalFormatting>
  <conditionalFormatting sqref="J14">
    <cfRule type="expression" dxfId="682" priority="27">
      <formula>IF(J14&lt;SUM(K14:K15)/$F$5,TRUE,FALSE)</formula>
    </cfRule>
    <cfRule type="expression" dxfId="681" priority="28">
      <formula>IF(J14*0.8&lt;SUM(K14:K15)/$F$5,TRUE,FALSE)</formula>
    </cfRule>
  </conditionalFormatting>
  <conditionalFormatting sqref="P35:P36">
    <cfRule type="expression" dxfId="680" priority="25" stopIfTrue="1">
      <formula>IF(P35&lt;Q35/$F$4,TRUE,FALSE)</formula>
    </cfRule>
    <cfRule type="expression" dxfId="679" priority="26" stopIfTrue="1">
      <formula>IF(P35*0.8&lt;Q35/$F$4,TRUE,FALSE)</formula>
    </cfRule>
  </conditionalFormatting>
  <conditionalFormatting sqref="P35">
    <cfRule type="expression" dxfId="678" priority="23" stopIfTrue="1">
      <formula>IF(P35&lt;Q35/$F$4,TRUE,FALSE)</formula>
    </cfRule>
    <cfRule type="expression" dxfId="677" priority="24" stopIfTrue="1">
      <formula>IF(P35*0.8&lt;Q35/$F$4,TRUE,FALSE)</formula>
    </cfRule>
  </conditionalFormatting>
  <conditionalFormatting sqref="P36">
    <cfRule type="expression" dxfId="676" priority="21" stopIfTrue="1">
      <formula>IF(P36&lt;Q36/$F$4,TRUE,FALSE)</formula>
    </cfRule>
    <cfRule type="expression" dxfId="675" priority="22" stopIfTrue="1">
      <formula>IF(P36*0.8&lt;Q36/$F$4,TRUE,FALSE)</formula>
    </cfRule>
  </conditionalFormatting>
  <conditionalFormatting sqref="P35">
    <cfRule type="expression" dxfId="674" priority="19" stopIfTrue="1">
      <formula>IF(P35&lt;Q35/$F$4,TRUE,FALSE)</formula>
    </cfRule>
    <cfRule type="expression" dxfId="673" priority="20" stopIfTrue="1">
      <formula>IF(P35*0.8&lt;Q35/$F$4,TRUE,FALSE)</formula>
    </cfRule>
  </conditionalFormatting>
  <conditionalFormatting sqref="P36">
    <cfRule type="expression" dxfId="672" priority="17" stopIfTrue="1">
      <formula>IF(P36&lt;Q36/$F$4,TRUE,FALSE)</formula>
    </cfRule>
    <cfRule type="expression" dxfId="671" priority="18" stopIfTrue="1">
      <formula>IF(P36*0.8&lt;Q36/$F$4,TRUE,FALSE)</formula>
    </cfRule>
  </conditionalFormatting>
  <conditionalFormatting sqref="P35">
    <cfRule type="expression" dxfId="670" priority="15">
      <formula>IF(P35&lt;SUM(Q35:Q36)/$F$5,TRUE,FALSE)</formula>
    </cfRule>
    <cfRule type="expression" dxfId="669" priority="16">
      <formula>IF(P35*0.8&lt;SUM(Q35:Q36)/$F$5,TRUE,FALSE)</formula>
    </cfRule>
  </conditionalFormatting>
  <conditionalFormatting sqref="P35">
    <cfRule type="expression" dxfId="668" priority="13" stopIfTrue="1">
      <formula>IF(P35&lt;Q35/$F$4,TRUE,FALSE)</formula>
    </cfRule>
    <cfRule type="expression" dxfId="667" priority="14" stopIfTrue="1">
      <formula>IF(P35*0.8&lt;Q35/$F$4,TRUE,FALSE)</formula>
    </cfRule>
  </conditionalFormatting>
  <conditionalFormatting sqref="P36">
    <cfRule type="expression" dxfId="666" priority="11" stopIfTrue="1">
      <formula>IF(P36&lt;Q36/$F$4,TRUE,FALSE)</formula>
    </cfRule>
    <cfRule type="expression" dxfId="665" priority="12" stopIfTrue="1">
      <formula>IF(P36*0.8&lt;Q36/$F$4,TRUE,FALSE)</formula>
    </cfRule>
  </conditionalFormatting>
  <conditionalFormatting sqref="P35">
    <cfRule type="expression" dxfId="664" priority="9" stopIfTrue="1">
      <formula>IF(P35&lt;Q35/$F$4,TRUE,FALSE)</formula>
    </cfRule>
    <cfRule type="expression" dxfId="663" priority="10" stopIfTrue="1">
      <formula>IF(P35*0.8&lt;Q35/$F$4,TRUE,FALSE)</formula>
    </cfRule>
  </conditionalFormatting>
  <conditionalFormatting sqref="P36">
    <cfRule type="expression" dxfId="662" priority="7" stopIfTrue="1">
      <formula>IF(P36&lt;Q36/$F$4,TRUE,FALSE)</formula>
    </cfRule>
    <cfRule type="expression" dxfId="661" priority="8" stopIfTrue="1">
      <formula>IF(P36*0.8&lt;Q36/$F$4,TRUE,FALSE)</formula>
    </cfRule>
  </conditionalFormatting>
  <conditionalFormatting sqref="P35">
    <cfRule type="expression" dxfId="660" priority="5" stopIfTrue="1">
      <formula>IF(P35&lt;Q35/$F$4,TRUE,FALSE)</formula>
    </cfRule>
    <cfRule type="expression" dxfId="659" priority="6" stopIfTrue="1">
      <formula>IF(P35*0.8&lt;Q35/$F$4,TRUE,FALSE)</formula>
    </cfRule>
  </conditionalFormatting>
  <conditionalFormatting sqref="P36">
    <cfRule type="expression" dxfId="658" priority="3" stopIfTrue="1">
      <formula>IF(P36&lt;Q36/$F$4,TRUE,FALSE)</formula>
    </cfRule>
    <cfRule type="expression" dxfId="657" priority="4" stopIfTrue="1">
      <formula>IF(P36*0.8&lt;Q36/$F$4,TRUE,FALSE)</formula>
    </cfRule>
  </conditionalFormatting>
  <conditionalFormatting sqref="P35">
    <cfRule type="expression" dxfId="656" priority="1">
      <formula>IF(P35&lt;SUM(Q35:Q36)/$F$5,TRUE,FALSE)</formula>
    </cfRule>
    <cfRule type="expression" dxfId="655" priority="2">
      <formula>IF(P35*0.8&lt;SUM(Q35:Q36)/$F$5,TRUE,FALSE)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3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4"/>
  <sheetViews>
    <sheetView showGridLines="0" topLeftCell="C1" zoomScale="60" zoomScaleNormal="60" workbookViewId="0">
      <selection activeCell="E31" sqref="E31:L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18" width="8.7109375" style="3" customWidth="1"/>
    <col min="19" max="19" width="11" style="3" customWidth="1"/>
    <col min="20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213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300</v>
      </c>
      <c r="P1" s="348"/>
      <c r="Q1" s="348"/>
      <c r="R1" s="348"/>
      <c r="S1" s="348"/>
      <c r="T1" s="5"/>
      <c r="U1" s="7" t="s">
        <v>3</v>
      </c>
      <c r="V1" s="325">
        <v>40707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125</v>
      </c>
      <c r="J4" s="2"/>
      <c r="K4" s="14" t="s">
        <v>7</v>
      </c>
      <c r="L4" s="350" t="s">
        <v>229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 t="str">
        <f>IF(ISBLANK(I4),"",IF(ISBLANK(I6),I4,""))</f>
        <v/>
      </c>
      <c r="J5" s="2"/>
      <c r="K5" s="14" t="s">
        <v>12</v>
      </c>
      <c r="L5" s="245" t="s">
        <v>229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>
        <v>125</v>
      </c>
      <c r="J6" s="2"/>
      <c r="K6" s="14" t="s">
        <v>17</v>
      </c>
      <c r="L6" s="226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IF(ISBLANK(P22),N46,O23)</f>
        <v>82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25" t="s">
        <v>25</v>
      </c>
      <c r="AC10" s="225" t="s">
        <v>34</v>
      </c>
      <c r="AD10" s="225" t="s">
        <v>35</v>
      </c>
      <c r="AE10" s="225" t="s">
        <v>36</v>
      </c>
      <c r="AF10" s="78" t="s">
        <v>37</v>
      </c>
      <c r="AG10" s="225" t="s">
        <v>38</v>
      </c>
      <c r="AH10" s="225" t="s">
        <v>39</v>
      </c>
      <c r="AI10" s="225" t="s">
        <v>40</v>
      </c>
      <c r="AJ10" s="225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230" t="s">
        <v>31</v>
      </c>
      <c r="D12" s="470" t="s">
        <v>186</v>
      </c>
      <c r="E12" s="468"/>
      <c r="F12" s="468"/>
      <c r="G12" s="468"/>
      <c r="H12" s="468"/>
      <c r="I12" s="267">
        <v>2</v>
      </c>
      <c r="J12" s="268">
        <v>45</v>
      </c>
      <c r="K12" s="254">
        <v>2640</v>
      </c>
      <c r="L12" s="261">
        <v>1</v>
      </c>
      <c r="M12" s="30">
        <f>IF(SUM(K12,P12)&gt;0,SUM(K12,P12),"")</f>
        <v>5280</v>
      </c>
      <c r="N12" s="31"/>
      <c r="O12" s="254">
        <v>2</v>
      </c>
      <c r="P12" s="34">
        <f>ROUND(1.5*3518/2,-1)</f>
        <v>2640</v>
      </c>
      <c r="Q12" s="267">
        <v>45</v>
      </c>
      <c r="R12" s="267">
        <v>2</v>
      </c>
      <c r="S12" s="442" t="s">
        <v>186</v>
      </c>
      <c r="T12" s="443"/>
      <c r="U12" s="443"/>
      <c r="V12" s="443"/>
      <c r="W12" s="444"/>
      <c r="X12" s="82" t="s">
        <v>31</v>
      </c>
      <c r="Y12" s="34"/>
      <c r="Z12" s="34"/>
      <c r="AA12" s="2"/>
      <c r="AB12" s="32">
        <f t="shared" ref="AB12:AB17" si="0">IF(AND($C12="P",$X12="P"),SUM($K12,$P12),IF($C12="P",$K12,IF($X12="P",$P12,0)))</f>
        <v>0</v>
      </c>
      <c r="AC12" s="32">
        <f t="shared" ref="AC12:AC17" si="1">IF(AND($C12="I",$X12="I"),SUM($K12,$P12),IF($C12="I",$K12,IF($X12="I",$P12,0)))</f>
        <v>0</v>
      </c>
      <c r="AD12" s="32">
        <f t="shared" ref="AD12:AD17" si="2">IF(AND($C12="F",$X12="F"),SUM($K12,$P12),IF($C12="F",$K12,IF($X12="F",$P12,0)))</f>
        <v>0</v>
      </c>
      <c r="AE12" s="32">
        <f t="shared" ref="AE12:AE17" si="3">IF(AND($C12="HID",$X12="HID"),SUM($K12,$P12),IF($C12="HID",$K12,IF($X12="HID",$P12,0)))</f>
        <v>0</v>
      </c>
      <c r="AF12" s="32">
        <f t="shared" ref="AF12:AF17" si="4">IF(AND($C12="R",$X12="R"),SUM($K12,$P12),IF($C12="R",$K12,IF($X12="R",$P12,0)))</f>
        <v>0</v>
      </c>
      <c r="AG12" s="32">
        <f t="shared" ref="AG12:AG17" si="5">IF(AND($C12="LM",$X12="LM"),SUM($K12,$P12),IF($C12="LM",$K12,IF($X12="LM",$P12,0)))</f>
        <v>0</v>
      </c>
      <c r="AH12" s="32">
        <f t="shared" ref="AH12:AH17" si="6">IF(AND($C12="M",$X12="M"),SUM($K12,$P12),IF($C12="M",$K12,IF($X12="M",$P12,0)))</f>
        <v>0</v>
      </c>
      <c r="AI12" s="32">
        <f t="shared" ref="AI12:AI17" si="7">IF(AND($C12="H",$X12="H"),SUM($K12,$P12),IF($C12="H",$K12,IF($X12="H",$P12,0)))</f>
        <v>0</v>
      </c>
      <c r="AJ12" s="32">
        <f t="shared" ref="AJ12:AJ17" si="8">IF(AND($C12="C",$X12="C"),SUM($K12,$P12),IF($C12="C",$K12,IF($X12="C",$P12,0)))</f>
        <v>5280</v>
      </c>
      <c r="AK12" s="32">
        <f t="shared" ref="AK12:AK17" si="9">IF(AND($C12="O",$X12="O"),SUM($K12,$P12),IF($C12="O",$K12,IF($X12="O",$P12,0)))</f>
        <v>0</v>
      </c>
    </row>
    <row r="13" spans="1:39" ht="24" customHeight="1" thickBot="1">
      <c r="A13" s="34"/>
      <c r="B13" s="34"/>
      <c r="C13" s="230" t="s">
        <v>31</v>
      </c>
      <c r="D13" s="471"/>
      <c r="E13" s="469"/>
      <c r="F13" s="469"/>
      <c r="G13" s="469"/>
      <c r="H13" s="469"/>
      <c r="I13" s="267"/>
      <c r="J13" s="270"/>
      <c r="K13" s="254">
        <v>2640</v>
      </c>
      <c r="L13" s="261">
        <v>3</v>
      </c>
      <c r="M13" s="31"/>
      <c r="N13" s="30">
        <f>IF(SUM(K13,P13)&gt;0,SUM(K13,P13),"")</f>
        <v>5280</v>
      </c>
      <c r="O13" s="254">
        <v>4</v>
      </c>
      <c r="P13" s="34">
        <f>ROUND(1.5*3518/2,-1)</f>
        <v>2640</v>
      </c>
      <c r="Q13" s="267"/>
      <c r="R13" s="267"/>
      <c r="S13" s="445"/>
      <c r="T13" s="446"/>
      <c r="U13" s="446"/>
      <c r="V13" s="446"/>
      <c r="W13" s="447"/>
      <c r="X13" s="82" t="s">
        <v>31</v>
      </c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5280</v>
      </c>
      <c r="AK13" s="32">
        <f t="shared" si="9"/>
        <v>0</v>
      </c>
    </row>
    <row r="14" spans="1:39" ht="24" customHeight="1" thickTop="1">
      <c r="A14" s="34"/>
      <c r="B14" s="34"/>
      <c r="C14" s="230" t="s">
        <v>37</v>
      </c>
      <c r="D14" s="430" t="s">
        <v>264</v>
      </c>
      <c r="E14" s="386"/>
      <c r="F14" s="386"/>
      <c r="G14" s="386"/>
      <c r="H14" s="431"/>
      <c r="I14" s="434">
        <v>2</v>
      </c>
      <c r="J14" s="477">
        <v>30</v>
      </c>
      <c r="K14" s="254">
        <f>(1100+720)/2</f>
        <v>910</v>
      </c>
      <c r="L14" s="223">
        <v>5</v>
      </c>
      <c r="M14" s="30">
        <f>IF(SUM(K14,P14)&gt;0,SUM(K14,P14),"")</f>
        <v>1050</v>
      </c>
      <c r="N14" s="31"/>
      <c r="O14" s="23">
        <v>6</v>
      </c>
      <c r="P14" s="254">
        <v>140</v>
      </c>
      <c r="Q14" s="254">
        <v>20</v>
      </c>
      <c r="R14" s="23">
        <v>1</v>
      </c>
      <c r="S14" s="429" t="s">
        <v>241</v>
      </c>
      <c r="T14" s="429"/>
      <c r="U14" s="429"/>
      <c r="V14" s="429"/>
      <c r="W14" s="472"/>
      <c r="X14" s="82" t="s">
        <v>35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140</v>
      </c>
      <c r="AE14" s="32">
        <f t="shared" si="3"/>
        <v>0</v>
      </c>
      <c r="AF14" s="32">
        <f t="shared" si="4"/>
        <v>910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39" ht="24" customHeight="1" thickBot="1">
      <c r="A15" s="34"/>
      <c r="B15" s="34"/>
      <c r="C15" s="230" t="s">
        <v>37</v>
      </c>
      <c r="D15" s="432"/>
      <c r="E15" s="389"/>
      <c r="F15" s="389"/>
      <c r="G15" s="389"/>
      <c r="H15" s="433"/>
      <c r="I15" s="434"/>
      <c r="J15" s="478"/>
      <c r="K15" s="254">
        <f>(1100+720)/2</f>
        <v>910</v>
      </c>
      <c r="L15" s="261">
        <v>7</v>
      </c>
      <c r="M15" s="31"/>
      <c r="N15" s="30">
        <f>IF(SUM(K15,P15)&gt;0,SUM(K15,P15),"")</f>
        <v>2950</v>
      </c>
      <c r="O15" s="254">
        <v>8</v>
      </c>
      <c r="P15" s="254">
        <f>600+12*120</f>
        <v>2040</v>
      </c>
      <c r="Q15" s="254">
        <v>20</v>
      </c>
      <c r="R15" s="23">
        <v>1</v>
      </c>
      <c r="S15" s="370" t="s">
        <v>298</v>
      </c>
      <c r="T15" s="370"/>
      <c r="U15" s="370"/>
      <c r="V15" s="370"/>
      <c r="W15" s="371"/>
      <c r="X15" s="82" t="s">
        <v>37</v>
      </c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0</v>
      </c>
      <c r="AE15" s="32">
        <f t="shared" si="3"/>
        <v>0</v>
      </c>
      <c r="AF15" s="32">
        <f t="shared" si="4"/>
        <v>2950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39" ht="24" customHeight="1" thickTop="1">
      <c r="A16" s="34"/>
      <c r="B16" s="34"/>
      <c r="C16" s="230" t="s">
        <v>37</v>
      </c>
      <c r="D16" s="430" t="s">
        <v>299</v>
      </c>
      <c r="E16" s="386"/>
      <c r="F16" s="386"/>
      <c r="G16" s="386"/>
      <c r="H16" s="431"/>
      <c r="I16" s="434">
        <v>2</v>
      </c>
      <c r="J16" s="477">
        <v>30</v>
      </c>
      <c r="K16" s="254">
        <f>(1000+700)/2</f>
        <v>850</v>
      </c>
      <c r="L16" s="254">
        <v>9</v>
      </c>
      <c r="M16" s="30">
        <f>IF(SUM(K16,P16)&gt;0,SUM(K16,P16),"")</f>
        <v>2570</v>
      </c>
      <c r="N16" s="31"/>
      <c r="O16" s="254">
        <v>10</v>
      </c>
      <c r="P16" s="84">
        <f>(700+100+1440+1200)/2</f>
        <v>1720</v>
      </c>
      <c r="Q16" s="477">
        <v>30</v>
      </c>
      <c r="R16" s="267">
        <v>2</v>
      </c>
      <c r="S16" s="385" t="s">
        <v>265</v>
      </c>
      <c r="T16" s="386"/>
      <c r="U16" s="386"/>
      <c r="V16" s="386"/>
      <c r="W16" s="387"/>
      <c r="X16" s="82" t="s">
        <v>37</v>
      </c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2570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0</v>
      </c>
    </row>
    <row r="17" spans="1:76" ht="24" customHeight="1" thickBot="1">
      <c r="A17" s="34"/>
      <c r="B17" s="34"/>
      <c r="C17" s="230" t="s">
        <v>37</v>
      </c>
      <c r="D17" s="432"/>
      <c r="E17" s="389"/>
      <c r="F17" s="389"/>
      <c r="G17" s="389"/>
      <c r="H17" s="433"/>
      <c r="I17" s="434"/>
      <c r="J17" s="478"/>
      <c r="K17" s="254">
        <f>(1000+700)/2</f>
        <v>850</v>
      </c>
      <c r="L17" s="261">
        <v>11</v>
      </c>
      <c r="M17" s="31"/>
      <c r="N17" s="30">
        <f>IF(SUM(K17,P17)&gt;0,SUM(K17,P17),"")</f>
        <v>2570</v>
      </c>
      <c r="O17" s="23">
        <v>12</v>
      </c>
      <c r="P17" s="84">
        <f>(700+100+1440+1200)/2</f>
        <v>1720</v>
      </c>
      <c r="Q17" s="478"/>
      <c r="R17" s="267"/>
      <c r="S17" s="388"/>
      <c r="T17" s="389"/>
      <c r="U17" s="389"/>
      <c r="V17" s="389"/>
      <c r="W17" s="390"/>
      <c r="X17" s="82" t="s">
        <v>37</v>
      </c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2570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76" s="2" customFormat="1" ht="24" hidden="1" customHeight="1" thickBot="1">
      <c r="A18" s="34"/>
      <c r="B18" s="35"/>
      <c r="C18" s="35"/>
      <c r="D18" s="125"/>
      <c r="E18" s="229"/>
      <c r="F18" s="229"/>
      <c r="G18" s="229"/>
      <c r="H18" s="229"/>
      <c r="I18" s="1"/>
      <c r="J18" s="1"/>
      <c r="K18" s="1"/>
      <c r="L18" s="1"/>
      <c r="M18" s="31"/>
      <c r="N18" s="30"/>
      <c r="O18" s="1"/>
      <c r="P18" s="1"/>
      <c r="Q18" s="1"/>
      <c r="R18" s="1"/>
      <c r="S18" s="229"/>
      <c r="T18" s="229"/>
      <c r="U18" s="227"/>
      <c r="V18" s="227"/>
      <c r="W18" s="228"/>
      <c r="X18" s="35"/>
      <c r="Y18" s="35"/>
      <c r="Z18" s="34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 thickTop="1">
      <c r="A19" s="34"/>
      <c r="B19" s="83"/>
      <c r="C19" s="83"/>
      <c r="D19" s="8"/>
      <c r="K19" s="1"/>
      <c r="L19" s="14" t="s">
        <v>42</v>
      </c>
      <c r="M19" s="84">
        <f>IF(SUM(M12:M18)&gt;0,SUM(M12:M18),"")</f>
        <v>8900</v>
      </c>
      <c r="N19" s="84">
        <f>IF(SUM(N12:N18)&gt;0,SUM(N12:N18),"")</f>
        <v>10800</v>
      </c>
      <c r="O19" s="35" t="s">
        <v>43</v>
      </c>
      <c r="P19" s="36">
        <f>SUM(M19:N19)</f>
        <v>19700</v>
      </c>
      <c r="Q19" s="37"/>
      <c r="R19" s="1"/>
      <c r="S19" s="1"/>
      <c r="U19" s="11"/>
      <c r="V19" s="11"/>
      <c r="W19" s="13"/>
      <c r="X19" s="83"/>
      <c r="Y19" s="83"/>
      <c r="Z19" s="34"/>
      <c r="AB19" s="38">
        <f>SUM(AB11:AB17)</f>
        <v>0</v>
      </c>
      <c r="AC19" s="38">
        <f>SUM(AC11:AC17)</f>
        <v>0</v>
      </c>
      <c r="AD19" s="38">
        <f>SUM(AD11:AD17)</f>
        <v>140</v>
      </c>
      <c r="AE19" s="38">
        <f>SUM(AE11:AE17)</f>
        <v>0</v>
      </c>
      <c r="AF19" s="38">
        <f>SUM(AF11:AF17)</f>
        <v>9000</v>
      </c>
      <c r="AG19" s="38">
        <f>SUM(AG11:AG17)</f>
        <v>0</v>
      </c>
      <c r="AH19" s="38">
        <f>SUM(AH11:AH17)</f>
        <v>0</v>
      </c>
      <c r="AI19" s="38">
        <f>SUM(AI11:AI17)</f>
        <v>0</v>
      </c>
      <c r="AJ19" s="38">
        <f>SUM(AJ11:AJ17)</f>
        <v>10560</v>
      </c>
      <c r="AK19" s="38">
        <f>SUM(AK11:AK17)</f>
        <v>0</v>
      </c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K20" s="1"/>
      <c r="L20" s="14" t="s">
        <v>100</v>
      </c>
      <c r="M20" s="39">
        <f>IF(M19="","",ROUND(M19/$F$4,3))</f>
        <v>74.167000000000002</v>
      </c>
      <c r="N20" s="39">
        <f>IF(N19="","",ROUND(N19/$F$4,3))</f>
        <v>90</v>
      </c>
      <c r="O20" s="40"/>
      <c r="P20" s="41"/>
      <c r="Q20" s="42" t="s">
        <v>44</v>
      </c>
      <c r="R20" s="42" t="s">
        <v>45</v>
      </c>
      <c r="S20" s="43"/>
      <c r="U20" s="393" t="s">
        <v>46</v>
      </c>
      <c r="V20" s="394"/>
      <c r="W20" s="395"/>
      <c r="X20" s="83"/>
      <c r="Y20" s="83"/>
      <c r="Z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>
      <c r="A21" s="34">
        <v>1</v>
      </c>
      <c r="B21" s="83"/>
      <c r="C21" s="83"/>
      <c r="D21" s="8"/>
      <c r="E21" s="18"/>
      <c r="F21" s="44"/>
      <c r="G21" s="44"/>
      <c r="H21" s="44"/>
      <c r="I21" s="44"/>
      <c r="K21" s="1"/>
      <c r="L21" s="14" t="s">
        <v>47</v>
      </c>
      <c r="M21" s="45"/>
      <c r="N21" s="45"/>
      <c r="O21" s="18"/>
      <c r="P21" s="46" t="s">
        <v>48</v>
      </c>
      <c r="Q21" s="47">
        <v>39063</v>
      </c>
      <c r="R21" s="47">
        <v>39087</v>
      </c>
      <c r="S21" s="43"/>
      <c r="U21" s="223" t="s">
        <v>49</v>
      </c>
      <c r="V21" s="223"/>
      <c r="W21" s="48"/>
      <c r="X21" s="83"/>
      <c r="Y21" s="83"/>
      <c r="Z21" s="34"/>
      <c r="AB21"/>
      <c r="AC21"/>
      <c r="AD21"/>
      <c r="AE21"/>
      <c r="AF21"/>
      <c r="AG21"/>
      <c r="AH21"/>
      <c r="AI21"/>
      <c r="AJ21"/>
      <c r="AK2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customHeight="1">
      <c r="A22" s="34"/>
      <c r="B22" s="83"/>
      <c r="C22" s="83"/>
      <c r="D22" s="8"/>
      <c r="F22" s="44"/>
      <c r="G22" s="44"/>
      <c r="H22" s="44"/>
      <c r="I22" s="44"/>
      <c r="K22" s="1"/>
      <c r="L22" s="14" t="s">
        <v>52</v>
      </c>
      <c r="M22" s="85">
        <f>IF(ISBLANK(M21),M19,M21*$F$4)</f>
        <v>8900</v>
      </c>
      <c r="N22" s="85">
        <f>IF(ISBLANK(N21),N19,N21*$F$4)</f>
        <v>10800</v>
      </c>
      <c r="O22" s="49" t="s">
        <v>43</v>
      </c>
      <c r="P22" s="43">
        <f>SUM(M22:N22)</f>
        <v>19700</v>
      </c>
      <c r="Q22" s="49"/>
      <c r="R22" s="1"/>
      <c r="S22" s="37"/>
      <c r="U22" s="50">
        <f>IF(OR(M19="",N19=""),"",IF(M19&gt;=N19,(M19-N19)/M19,(N19-M19)/N19))</f>
        <v>0.17592592592592593</v>
      </c>
      <c r="V22" s="50"/>
      <c r="W22" s="51"/>
      <c r="X22" s="83"/>
      <c r="Y22" s="83"/>
      <c r="Z22" s="34"/>
      <c r="AB22"/>
      <c r="AC22"/>
      <c r="AD22"/>
      <c r="AE22"/>
      <c r="AF22"/>
      <c r="AG22"/>
      <c r="AH22"/>
      <c r="AI22"/>
      <c r="AJ22"/>
      <c r="AK22"/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customHeight="1" thickBot="1">
      <c r="A23" s="34"/>
      <c r="B23" s="83"/>
      <c r="C23" s="83"/>
      <c r="D23" s="396"/>
      <c r="E23" s="397"/>
      <c r="F23" s="53"/>
      <c r="G23" s="53"/>
      <c r="H23" s="53"/>
      <c r="I23" s="224"/>
      <c r="J23" s="54" t="s">
        <v>53</v>
      </c>
      <c r="K23" s="55">
        <f>IF(ISBLANK(P22),connected_va,P22)</f>
        <v>19700</v>
      </c>
      <c r="L23" s="56" t="s">
        <v>194</v>
      </c>
      <c r="M23" s="57"/>
      <c r="N23" s="58">
        <f>$F$5</f>
        <v>240</v>
      </c>
      <c r="O23" s="224">
        <f>ROUND(K23/F5,0)</f>
        <v>82</v>
      </c>
      <c r="P23" s="56" t="s">
        <v>56</v>
      </c>
      <c r="Q23" s="224"/>
      <c r="R23" s="59"/>
      <c r="S23" s="59"/>
      <c r="T23" s="60" t="s">
        <v>57</v>
      </c>
      <c r="U23" s="61" t="str">
        <f>IF(OR(M21="",N21=""),"",IF(M21&gt;=N21,(M21-N21)/M21,(N21-M21)/N21))</f>
        <v/>
      </c>
      <c r="V23" s="61" t="e">
        <f>IF(OR(N21="",#REF!=""),"",IF(N21&gt;=#REF!,(N21-#REF!)/N21,(#REF!-N21)/#REF!))</f>
        <v>#REF!</v>
      </c>
      <c r="W23" s="62" t="e">
        <f>IF(OR(#REF!="",M21=""),"",IF(#REF!&gt;=M21,(#REF!-M21)/#REF!,(M21-#REF!)/M21))</f>
        <v>#REF!</v>
      </c>
      <c r="X23" s="83"/>
      <c r="Y23" s="83"/>
      <c r="Z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401" t="s">
        <v>81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hidden="1" customHeight="1">
      <c r="D26" s="73">
        <v>1</v>
      </c>
      <c r="E26" s="404" t="s">
        <v>82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6"/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hidden="1" customHeight="1">
      <c r="D27" s="73">
        <v>2</v>
      </c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6"/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hidden="1" customHeight="1">
      <c r="D28" s="73">
        <v>3</v>
      </c>
      <c r="E28" s="404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6"/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398" t="s">
        <v>58</v>
      </c>
      <c r="E30" s="398"/>
      <c r="G30" s="63" t="s">
        <v>59</v>
      </c>
      <c r="H30" s="64" t="s">
        <v>60</v>
      </c>
      <c r="I30" s="65"/>
      <c r="J30" s="63" t="s">
        <v>61</v>
      </c>
      <c r="K30" s="65"/>
      <c r="L30" s="63" t="s">
        <v>62</v>
      </c>
      <c r="M30" s="65"/>
      <c r="N30" s="63" t="s">
        <v>63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>
      <c r="D31" s="66" t="s">
        <v>64</v>
      </c>
      <c r="E31" s="1"/>
      <c r="G31" s="43">
        <f>ROUND(J31*H31,0)</f>
        <v>0</v>
      </c>
      <c r="H31" s="67">
        <v>1</v>
      </c>
      <c r="I31" s="1" t="s">
        <v>43</v>
      </c>
      <c r="J31" s="43">
        <f>$AB$19</f>
        <v>0</v>
      </c>
      <c r="K31" s="1" t="s">
        <v>65</v>
      </c>
      <c r="L31" s="68">
        <v>1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>
      <c r="D32" s="66" t="s">
        <v>66</v>
      </c>
      <c r="E32" s="1"/>
      <c r="G32" s="1"/>
      <c r="H32" s="16"/>
      <c r="I32" s="1"/>
      <c r="J32" s="43"/>
      <c r="K32" s="1"/>
      <c r="M32" s="1"/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>
      <c r="D33" s="69" t="s">
        <v>67</v>
      </c>
      <c r="E33" s="1"/>
      <c r="G33" s="43">
        <f>ROUND(J33*H33,0)</f>
        <v>0</v>
      </c>
      <c r="H33" s="67">
        <v>1</v>
      </c>
      <c r="I33" s="1" t="s">
        <v>43</v>
      </c>
      <c r="J33" s="43">
        <f>$AC$19</f>
        <v>0</v>
      </c>
      <c r="K33" s="1" t="s">
        <v>65</v>
      </c>
      <c r="L33" s="68">
        <v>1.25</v>
      </c>
      <c r="M33" s="1" t="s">
        <v>43</v>
      </c>
      <c r="N33" s="43">
        <f>ROUND(J33*L33,0)</f>
        <v>0</v>
      </c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 thickBot="1">
      <c r="D34" s="69" t="s">
        <v>68</v>
      </c>
      <c r="E34" s="1"/>
      <c r="G34" s="43">
        <f>ROUND(J34*H34,0)</f>
        <v>133</v>
      </c>
      <c r="H34" s="67">
        <v>0.95</v>
      </c>
      <c r="I34" s="1" t="s">
        <v>43</v>
      </c>
      <c r="J34" s="43">
        <f>$AD$19</f>
        <v>140</v>
      </c>
      <c r="K34" s="1" t="s">
        <v>65</v>
      </c>
      <c r="L34" s="68">
        <v>1.25</v>
      </c>
      <c r="M34" s="1" t="s">
        <v>43</v>
      </c>
      <c r="N34" s="43">
        <f>ROUND(J34*L34,0)</f>
        <v>175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 thickTop="1">
      <c r="D35" s="69" t="s">
        <v>69</v>
      </c>
      <c r="E35" s="1"/>
      <c r="G35" s="43">
        <f>ROUND(J35*H35,0)</f>
        <v>0</v>
      </c>
      <c r="H35" s="67">
        <v>0.9</v>
      </c>
      <c r="I35" s="1" t="s">
        <v>43</v>
      </c>
      <c r="J35" s="43">
        <f>$AE$19</f>
        <v>0</v>
      </c>
      <c r="K35" s="1" t="s">
        <v>65</v>
      </c>
      <c r="L35" s="68">
        <v>1.25</v>
      </c>
      <c r="M35" s="1" t="s">
        <v>43</v>
      </c>
      <c r="N35" s="43">
        <f>ROUND(J35*L35,0)</f>
        <v>0</v>
      </c>
      <c r="P35" s="477">
        <v>30</v>
      </c>
      <c r="Q35" s="479" t="s">
        <v>302</v>
      </c>
      <c r="R35" s="480"/>
      <c r="S35" s="480"/>
      <c r="T35" s="480"/>
      <c r="U35" s="480"/>
      <c r="V35" s="480"/>
      <c r="W35" s="480"/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 thickBot="1">
      <c r="D36" s="66" t="s">
        <v>70</v>
      </c>
      <c r="E36" s="1"/>
      <c r="G36" s="1"/>
      <c r="H36" s="16"/>
      <c r="I36" s="1"/>
      <c r="J36" s="43"/>
      <c r="K36" s="37"/>
      <c r="M36" s="1"/>
      <c r="P36" s="478"/>
      <c r="Q36" s="479"/>
      <c r="R36" s="480"/>
      <c r="S36" s="480"/>
      <c r="T36" s="480"/>
      <c r="U36" s="480"/>
      <c r="V36" s="480"/>
      <c r="W36" s="480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 thickTop="1">
      <c r="D37" s="69" t="s">
        <v>71</v>
      </c>
      <c r="E37" s="1"/>
      <c r="G37" s="43">
        <f>ROUND(J37*H37,0)</f>
        <v>9000</v>
      </c>
      <c r="H37" s="67">
        <v>1</v>
      </c>
      <c r="I37" s="1" t="s">
        <v>43</v>
      </c>
      <c r="J37" s="43">
        <f>IF($AF$19&lt;=10000,$AF$19,10000)</f>
        <v>9000</v>
      </c>
      <c r="K37" s="1" t="s">
        <v>65</v>
      </c>
      <c r="L37" s="68">
        <v>1</v>
      </c>
      <c r="M37" s="1" t="s">
        <v>43</v>
      </c>
      <c r="N37" s="43">
        <f>ROUND(J37*L37,0)</f>
        <v>9000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72</v>
      </c>
      <c r="E38" s="1"/>
      <c r="G38" s="43">
        <f>ROUND(J38*H38,0)</f>
        <v>0</v>
      </c>
      <c r="H38" s="67">
        <v>1</v>
      </c>
      <c r="I38" s="1" t="s">
        <v>43</v>
      </c>
      <c r="J38" s="43">
        <f>IF($AF$19&lt;=10000,0,$AF$19-10000)</f>
        <v>0</v>
      </c>
      <c r="K38" s="1" t="s">
        <v>65</v>
      </c>
      <c r="L38" s="68">
        <v>0.5</v>
      </c>
      <c r="M38" s="1" t="s">
        <v>43</v>
      </c>
      <c r="N38" s="43">
        <f>ROUND(J38*L38,0)</f>
        <v>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73</v>
      </c>
      <c r="E39" s="1"/>
      <c r="G39" s="1"/>
      <c r="H39" s="16"/>
      <c r="I39" s="1"/>
      <c r="J39" s="43"/>
      <c r="K39" s="37"/>
      <c r="M39" s="1"/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9" t="s">
        <v>74</v>
      </c>
      <c r="E40" s="1"/>
      <c r="G40" s="43">
        <f>ROUND(J40*H40,0)</f>
        <v>0</v>
      </c>
      <c r="H40" s="67">
        <v>0.8</v>
      </c>
      <c r="I40" s="1" t="s">
        <v>43</v>
      </c>
      <c r="J40" s="43">
        <f>$AG$19</f>
        <v>0</v>
      </c>
      <c r="K40" s="1" t="s">
        <v>65</v>
      </c>
      <c r="L40" s="68">
        <v>1.25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9" t="s">
        <v>75</v>
      </c>
      <c r="E41" s="1"/>
      <c r="G41" s="43">
        <f>ROUND(J41*H41,0)</f>
        <v>0</v>
      </c>
      <c r="H41" s="67">
        <v>0.8</v>
      </c>
      <c r="I41" s="1" t="s">
        <v>43</v>
      </c>
      <c r="J41" s="43">
        <f>$AH$19</f>
        <v>0</v>
      </c>
      <c r="K41" s="1" t="s">
        <v>65</v>
      </c>
      <c r="L41" s="68">
        <v>1</v>
      </c>
      <c r="M41" s="1" t="s">
        <v>43</v>
      </c>
      <c r="N41" s="43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66" t="s">
        <v>76</v>
      </c>
      <c r="E42" s="1"/>
      <c r="G42" s="43">
        <f>ROUND(J42*H42,0)</f>
        <v>0</v>
      </c>
      <c r="H42" s="67">
        <v>0.8</v>
      </c>
      <c r="I42" s="1" t="s">
        <v>43</v>
      </c>
      <c r="J42" s="43">
        <f>$AI$19</f>
        <v>0</v>
      </c>
      <c r="K42" s="1" t="s">
        <v>65</v>
      </c>
      <c r="L42" s="68">
        <v>1</v>
      </c>
      <c r="M42" s="1" t="s">
        <v>43</v>
      </c>
      <c r="N42" s="43">
        <f>ROUND(J42*L42,0)</f>
        <v>0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D43" s="66" t="s">
        <v>77</v>
      </c>
      <c r="E43" s="1"/>
      <c r="G43" s="43">
        <f>ROUND(J43*H43,0)</f>
        <v>8448</v>
      </c>
      <c r="H43" s="67">
        <v>0.8</v>
      </c>
      <c r="I43" s="1" t="s">
        <v>43</v>
      </c>
      <c r="J43" s="43">
        <f>$AJ$19</f>
        <v>10560</v>
      </c>
      <c r="K43" s="1" t="s">
        <v>65</v>
      </c>
      <c r="L43" s="68">
        <v>1</v>
      </c>
      <c r="M43" s="1" t="s">
        <v>43</v>
      </c>
      <c r="N43" s="43">
        <f>ROUND(J43*L43,0)</f>
        <v>10560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D44" s="66" t="s">
        <v>78</v>
      </c>
      <c r="E44" s="1"/>
      <c r="G44" s="70">
        <f>ROUND(J44*H44,0)</f>
        <v>0</v>
      </c>
      <c r="H44" s="67">
        <v>1</v>
      </c>
      <c r="I44" s="1" t="s">
        <v>43</v>
      </c>
      <c r="J44" s="70">
        <f>$AK$19</f>
        <v>0</v>
      </c>
      <c r="K44" s="1" t="s">
        <v>65</v>
      </c>
      <c r="L44" s="68">
        <v>1</v>
      </c>
      <c r="M44" s="1" t="s">
        <v>43</v>
      </c>
      <c r="N44" s="70">
        <f>ROUND(J44*L44,0)</f>
        <v>0</v>
      </c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1"/>
      <c r="E45" s="1"/>
      <c r="G45" s="43">
        <f>SUM(G31:G44)</f>
        <v>17581</v>
      </c>
      <c r="H45" s="37" t="s">
        <v>79</v>
      </c>
      <c r="I45" s="1"/>
      <c r="J45" s="43">
        <f>SUM(J31:J44)</f>
        <v>19700</v>
      </c>
      <c r="K45" s="2" t="s">
        <v>61</v>
      </c>
      <c r="M45" s="1"/>
      <c r="N45" s="43">
        <f>SUM(N31:N44)</f>
        <v>19735</v>
      </c>
      <c r="O45" s="2" t="s">
        <v>61</v>
      </c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M46" s="71" t="s">
        <v>80</v>
      </c>
      <c r="N46" s="116">
        <f>ROUND($N$45/$F$5,0)</f>
        <v>82</v>
      </c>
      <c r="O46" s="72" t="s">
        <v>56</v>
      </c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M54" s="1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1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s="2" customFormat="1" ht="24.7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M55" s="1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s="2" customFormat="1" ht="24.75" customHeight="1">
      <c r="AM56" s="1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s="2" customFormat="1" ht="24.75" customHeight="1">
      <c r="AM57" s="1"/>
      <c r="AZ57" s="1"/>
    </row>
    <row r="58" spans="1:76" s="2" customFormat="1" ht="24.75" customHeight="1">
      <c r="AM58" s="1"/>
      <c r="AZ58" s="1"/>
    </row>
    <row r="59" spans="1:76" ht="24.75" customHeight="1">
      <c r="A59" s="117" t="s">
        <v>145</v>
      </c>
      <c r="AO59" s="74" t="s">
        <v>83</v>
      </c>
      <c r="AP59" s="74"/>
      <c r="AW59" s="399"/>
      <c r="AX59" s="399"/>
      <c r="BB59" s="74" t="s">
        <v>84</v>
      </c>
      <c r="BJ59" s="2"/>
      <c r="BK59" s="74" t="s">
        <v>85</v>
      </c>
      <c r="BL59" s="74"/>
      <c r="BU59" s="399"/>
      <c r="BV59" s="399"/>
      <c r="BW59" s="399"/>
      <c r="BX59" s="399"/>
    </row>
    <row r="60" spans="1:76" ht="24.75" customHeight="1">
      <c r="A60" s="117" t="s">
        <v>146</v>
      </c>
      <c r="AO60" s="400" t="s">
        <v>86</v>
      </c>
      <c r="AP60" s="400"/>
      <c r="AQ60" s="400"/>
      <c r="AR60" s="400"/>
      <c r="AS60" s="400"/>
      <c r="AT60" s="400"/>
      <c r="AU60" s="400"/>
      <c r="AV60" s="400"/>
      <c r="AW60" s="400"/>
      <c r="AX60" s="400"/>
      <c r="BJ60" s="2"/>
      <c r="BK60" s="400" t="s">
        <v>86</v>
      </c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</row>
    <row r="61" spans="1:76" ht="24.75" customHeight="1">
      <c r="AO61" s="411" t="s">
        <v>87</v>
      </c>
      <c r="AP61" s="411"/>
      <c r="AQ61" s="411"/>
      <c r="AR61" s="412" t="str">
        <f>$E$1</f>
        <v>P10</v>
      </c>
      <c r="AS61" s="412"/>
      <c r="AT61" s="412"/>
      <c r="AU61" s="412"/>
      <c r="AV61" s="412"/>
      <c r="AW61" s="412"/>
      <c r="AX61" s="412"/>
      <c r="BB61" s="75" t="s">
        <v>88</v>
      </c>
      <c r="BJ61" s="2"/>
      <c r="BK61" s="411" t="s">
        <v>87</v>
      </c>
      <c r="BL61" s="411"/>
      <c r="BM61" s="411"/>
      <c r="BN61" s="412" t="str">
        <f>$E$1</f>
        <v>P10</v>
      </c>
      <c r="BO61" s="412"/>
      <c r="BP61" s="412"/>
      <c r="BQ61" s="412"/>
      <c r="BR61" s="412"/>
      <c r="BS61" s="412"/>
      <c r="BT61" s="412"/>
      <c r="BU61" s="412"/>
      <c r="BV61" s="412"/>
      <c r="BW61" s="412"/>
      <c r="BX61" s="412"/>
    </row>
    <row r="62" spans="1:76" ht="24.75" customHeight="1">
      <c r="AO62" s="413" t="s">
        <v>89</v>
      </c>
      <c r="AP62" s="413"/>
      <c r="AQ62" s="413"/>
      <c r="AR62" s="414" t="str">
        <f>$O$1</f>
        <v>Site MDB2 #10 (200A/125F disc.)</v>
      </c>
      <c r="AS62" s="414"/>
      <c r="AT62" s="414"/>
      <c r="AU62" s="414"/>
      <c r="AV62" s="414"/>
      <c r="AW62" s="414"/>
      <c r="AX62" s="414"/>
      <c r="BB62" s="75" t="s">
        <v>90</v>
      </c>
      <c r="BJ62" s="2"/>
      <c r="BK62" s="413" t="s">
        <v>89</v>
      </c>
      <c r="BL62" s="413"/>
      <c r="BM62" s="413"/>
      <c r="BN62" s="414" t="str">
        <f>$O$1</f>
        <v>Site MDB2 #10 (200A/125F disc.)</v>
      </c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</row>
    <row r="63" spans="1:76" ht="24.75" customHeight="1">
      <c r="AO63" s="421" t="str">
        <f>CONCATENATE("VOLTAGE:  ",$F$4,"/",$F$5,"V ",$F$6,"-PHASE ",$F$7," WIRE")</f>
        <v>VOLTAGE:  120/240V 1-PHASE 3 WIRE</v>
      </c>
      <c r="AP63" s="422"/>
      <c r="AQ63" s="422"/>
      <c r="AR63" s="422"/>
      <c r="AS63" s="423"/>
      <c r="AT63" s="407" t="s">
        <v>91</v>
      </c>
      <c r="AU63" s="408"/>
      <c r="AV63" s="408"/>
      <c r="AW63" s="409">
        <f ca="1">TODAY()</f>
        <v>40707</v>
      </c>
      <c r="AX63" s="410"/>
      <c r="BB63" s="75" t="s">
        <v>92</v>
      </c>
      <c r="BJ63" s="2"/>
      <c r="BK63" s="421" t="str">
        <f>CONCATENATE("VOLTAGE:  ",$F$4,"/",$F$5,"V ",$F$6,"-PHASE ",$F$7," WIRE")</f>
        <v>VOLTAGE:  120/240V 1-PHASE 3 WIRE</v>
      </c>
      <c r="BL63" s="422"/>
      <c r="BM63" s="422"/>
      <c r="BN63" s="422"/>
      <c r="BO63" s="422"/>
      <c r="BP63" s="422"/>
      <c r="BQ63" s="423"/>
      <c r="BR63" s="407" t="s">
        <v>91</v>
      </c>
      <c r="BS63" s="408"/>
      <c r="BT63" s="408"/>
      <c r="BU63" s="409">
        <f ca="1">TODAY()</f>
        <v>40707</v>
      </c>
      <c r="BV63" s="409"/>
      <c r="BW63" s="409"/>
      <c r="BX63" s="410"/>
    </row>
    <row r="64" spans="1:76" ht="24.75" customHeight="1">
      <c r="AM64" s="32">
        <v>1</v>
      </c>
      <c r="AO64" s="415" t="s">
        <v>93</v>
      </c>
      <c r="AP64" s="416"/>
      <c r="AQ64" s="417" t="s">
        <v>94</v>
      </c>
      <c r="AR64" s="417"/>
      <c r="AS64" s="418"/>
      <c r="AT64" s="415" t="s">
        <v>93</v>
      </c>
      <c r="AU64" s="416"/>
      <c r="AV64" s="419" t="s">
        <v>94</v>
      </c>
      <c r="AW64" s="417"/>
      <c r="AX64" s="418"/>
      <c r="AZ64" s="32">
        <v>1</v>
      </c>
      <c r="BB64" s="75" t="s">
        <v>95</v>
      </c>
      <c r="BJ64" s="2"/>
      <c r="BK64" s="420" t="s">
        <v>93</v>
      </c>
      <c r="BL64" s="420"/>
      <c r="BM64" s="419" t="s">
        <v>94</v>
      </c>
      <c r="BN64" s="417"/>
      <c r="BO64" s="417"/>
      <c r="BP64" s="417"/>
      <c r="BQ64" s="418"/>
      <c r="BR64" s="415" t="s">
        <v>93</v>
      </c>
      <c r="BS64" s="416"/>
      <c r="BT64" s="419" t="s">
        <v>94</v>
      </c>
      <c r="BU64" s="417"/>
      <c r="BV64" s="417"/>
      <c r="BW64" s="417"/>
      <c r="BX64" s="418"/>
    </row>
    <row r="65" spans="39:76" ht="24.75" customHeight="1">
      <c r="AM65" s="32">
        <f>IF(I12=0,IF(I11=0,I10,I11),I12)</f>
        <v>2</v>
      </c>
      <c r="AO65" s="222">
        <v>1</v>
      </c>
      <c r="AP65" s="87" t="str">
        <f t="shared" ref="AP65:AP85" si="10">CONCATENATE($AM65,"P")</f>
        <v>2P</v>
      </c>
      <c r="AQ65" s="424" t="str">
        <f>IF($AM65=1,IF($D12="","",$D12),IF(AND($AM65=2,$AM64=1),$D12,IF(AND($AM65=3,$AM64=1),$D12,$AQ64)))</f>
        <v>AC Unit, 1.5 ton</v>
      </c>
      <c r="AR65" s="425"/>
      <c r="AS65" s="426"/>
      <c r="AT65" s="222">
        <v>2</v>
      </c>
      <c r="AU65" s="87" t="str">
        <f t="shared" ref="AU65:AU85" si="11">CONCATENATE($AZ65,"P")</f>
        <v>2P</v>
      </c>
      <c r="AV65" s="425" t="str">
        <f>IF($AZ65=1,IF($S12="","",$S12),IF(AND($AZ65=2,$AZ64=1),$S12,IF(AND($AZ65=2,$AZ64=3),$S12,IF(AND($AZ65=3,$AZ64=1),$S12,IF(AND($AZ65=3,$AZ64=2),$S12,$AV64)))))</f>
        <v>AC Unit, 1.5 ton</v>
      </c>
      <c r="AW65" s="425"/>
      <c r="AX65" s="426"/>
      <c r="AZ65" s="32">
        <f>IF(R12=0,IF(R11=0,R10,R11),R12)</f>
        <v>2</v>
      </c>
      <c r="BB65" s="75"/>
      <c r="BJ65" s="2"/>
      <c r="BK65" s="222">
        <v>1</v>
      </c>
      <c r="BL65" s="87" t="str">
        <f t="shared" ref="BL65:BL85" si="12">CONCATENATE($AM65,"P")</f>
        <v>2P</v>
      </c>
      <c r="BM65" s="424" t="str">
        <f>IF($AM65=1,IF($D12="","",$D12),IF(AND($AM65=2,$AM64=1),$D12,IF(AND($AM65=3,$AM64=1),$D12,$BM64)))</f>
        <v>AC Unit, 1.5 ton</v>
      </c>
      <c r="BN65" s="425"/>
      <c r="BO65" s="425"/>
      <c r="BP65" s="425"/>
      <c r="BQ65" s="426"/>
      <c r="BR65" s="222">
        <v>2</v>
      </c>
      <c r="BS65" s="87" t="str">
        <f t="shared" ref="BS65:BS85" si="13">CONCATENATE($AZ65,"P")</f>
        <v>2P</v>
      </c>
      <c r="BT65" s="424" t="str">
        <f>IF($AZ65=1,IF($S12="","",$S12),IF(AND($AZ65=2,$AZ64=1),$S12,IF(AND($AZ65=2,$AZ64=3),$S12,IF(AND($AZ65=3,$AZ64=1),$S12,IF(AND($AZ65=3,$AZ64=2),$S12,$BT64)))))</f>
        <v>AC Unit, 1.5 ton</v>
      </c>
      <c r="BU65" s="425"/>
      <c r="BV65" s="425"/>
      <c r="BW65" s="425"/>
      <c r="BX65" s="426"/>
    </row>
    <row r="66" spans="39:76" ht="24.75" customHeight="1">
      <c r="AM66" s="32">
        <f>IF(I13=0,IF(I12=0,I11,I12),I13)</f>
        <v>2</v>
      </c>
      <c r="AO66" s="222">
        <v>3</v>
      </c>
      <c r="AP66" s="87" t="str">
        <f t="shared" si="10"/>
        <v>2P</v>
      </c>
      <c r="AQ66" s="424" t="str">
        <f>IF($AM66=1,IF($D13="","",$D13),IF(AND($AM66=2,$AM65=1),$D13,IF(AND($AM66=3,$AM65=1),$D13,$AQ65)))</f>
        <v>AC Unit, 1.5 ton</v>
      </c>
      <c r="AR66" s="425"/>
      <c r="AS66" s="426"/>
      <c r="AT66" s="222">
        <v>4</v>
      </c>
      <c r="AU66" s="87" t="str">
        <f t="shared" si="11"/>
        <v>2P</v>
      </c>
      <c r="AV66" s="425" t="str">
        <f>IF($AZ66=1,IF($S13="","",$S13),IF(AND($AZ66=2,$AZ65=1),$S13,IF(AND($AZ66=2,$AZ65=3),$S13,IF(AND($AZ66=3,$AZ65=1),$S13,IF(AND($AZ66=3,$AZ65=2),$S13,$AV65)))))</f>
        <v>AC Unit, 1.5 ton</v>
      </c>
      <c r="AW66" s="425"/>
      <c r="AX66" s="426"/>
      <c r="AZ66" s="32">
        <f>IF(R13=0,IF(R12=0,R11,R12),R13)</f>
        <v>2</v>
      </c>
      <c r="BB66" s="75"/>
      <c r="BJ66" s="2"/>
      <c r="BK66" s="222">
        <v>3</v>
      </c>
      <c r="BL66" s="87" t="str">
        <f t="shared" si="12"/>
        <v>2P</v>
      </c>
      <c r="BM66" s="424" t="str">
        <f>IF($AM66=1,IF($D13="","",$D13),IF(AND($AM66=2,$AM65=1),$D13,IF(AND($AM66=3,$AM65=1),$D13,$BM65)))</f>
        <v>AC Unit, 1.5 ton</v>
      </c>
      <c r="BN66" s="425"/>
      <c r="BO66" s="425"/>
      <c r="BP66" s="425"/>
      <c r="BQ66" s="426"/>
      <c r="BR66" s="222">
        <v>4</v>
      </c>
      <c r="BS66" s="87" t="str">
        <f t="shared" si="13"/>
        <v>2P</v>
      </c>
      <c r="BT66" s="424" t="str">
        <f>IF($AZ66=1,IF($S13="","",$S13),IF(AND($AZ66=2,$AZ65=1),$S13,IF(AND($AZ66=2,$AZ65=3),$S13,IF(AND($AZ66=3,$AZ65=1),$S13,IF(AND($AZ66=3,$AZ65=2),$S13,$BT65)))))</f>
        <v>AC Unit, 1.5 ton</v>
      </c>
      <c r="BU66" s="425"/>
      <c r="BV66" s="425"/>
      <c r="BW66" s="425"/>
      <c r="BX66" s="426"/>
    </row>
    <row r="67" spans="39:76" ht="24.75" customHeight="1">
      <c r="AM67" s="32">
        <f>IF(I14=0,IF(I13=0,I12,I13),I14)</f>
        <v>2</v>
      </c>
      <c r="AO67" s="222">
        <v>5</v>
      </c>
      <c r="AP67" s="87" t="str">
        <f t="shared" si="10"/>
        <v>2P</v>
      </c>
      <c r="AQ67" s="424" t="str">
        <f>IF($AM67=1,IF($D14="","",$D14),IF(AND($AM67=2,$AM66=1),$D14,IF(AND($AM67=3,$AM66=1),$D14,$AQ66)))</f>
        <v>AC Unit, 1.5 ton</v>
      </c>
      <c r="AR67" s="425"/>
      <c r="AS67" s="426"/>
      <c r="AT67" s="222">
        <v>6</v>
      </c>
      <c r="AU67" s="87" t="str">
        <f t="shared" si="11"/>
        <v>1P</v>
      </c>
      <c r="AV67" s="425" t="str">
        <f>IF($AZ67=1,IF($S14="","",$S14),IF(AND($AZ67=2,$AZ66=1),$S14,IF(AND($AZ67=2,$AZ66=3),$S14,IF(AND($AZ67=3,$AZ66=1),$S14,IF(AND($AZ67=3,$AZ66=2),$S14,$AV66)))))</f>
        <v>Lights, trailer</v>
      </c>
      <c r="AW67" s="425"/>
      <c r="AX67" s="426"/>
      <c r="AZ67" s="32">
        <f>IF(R14=0,IF(R13=0,R12,R13),R14)</f>
        <v>1</v>
      </c>
      <c r="BB67" s="75"/>
      <c r="BJ67" s="2"/>
      <c r="BK67" s="222">
        <v>5</v>
      </c>
      <c r="BL67" s="87" t="str">
        <f t="shared" si="12"/>
        <v>2P</v>
      </c>
      <c r="BM67" s="424" t="str">
        <f>IF($AM67=1,IF($D14="","",$D14),IF(AND($AM67=2,$AM66=1),$D14,IF(AND($AM67=3,$AM66=1),$D14,$BM66)))</f>
        <v>AC Unit, 1.5 ton</v>
      </c>
      <c r="BN67" s="425"/>
      <c r="BO67" s="425"/>
      <c r="BP67" s="425"/>
      <c r="BQ67" s="426"/>
      <c r="BR67" s="222">
        <v>6</v>
      </c>
      <c r="BS67" s="87" t="str">
        <f t="shared" si="13"/>
        <v>1P</v>
      </c>
      <c r="BT67" s="424" t="str">
        <f>IF($AZ67=1,IF($S14="","",$S14),IF(AND($AZ67=2,$AZ66=1),$S14,IF(AND($AZ67=2,$AZ66=3),$S14,IF(AND($AZ67=3,$AZ66=1),$S14,IF(AND($AZ67=3,$AZ66=2),$S14,$BT66)))))</f>
        <v>Lights, trailer</v>
      </c>
      <c r="BU67" s="425"/>
      <c r="BV67" s="425"/>
      <c r="BW67" s="425"/>
      <c r="BX67" s="426"/>
    </row>
    <row r="68" spans="39:76" ht="24.75" customHeight="1">
      <c r="AM68" s="32">
        <f>IF(I15=0,IF(I14=0,I13,I14),I15)</f>
        <v>2</v>
      </c>
      <c r="AO68" s="222">
        <v>7</v>
      </c>
      <c r="AP68" s="87" t="str">
        <f t="shared" si="10"/>
        <v>2P</v>
      </c>
      <c r="AQ68" s="424" t="str">
        <f>IF($AM68=1,IF($D15="","",$D15),IF(AND($AM68=2,$AM67=1),$D15,IF(AND($AM68=3,$AM67=1),$D15,$AQ67)))</f>
        <v>AC Unit, 1.5 ton</v>
      </c>
      <c r="AR68" s="425"/>
      <c r="AS68" s="426"/>
      <c r="AT68" s="222">
        <v>8</v>
      </c>
      <c r="AU68" s="87" t="str">
        <f t="shared" si="11"/>
        <v>1P</v>
      </c>
      <c r="AV68" s="425" t="str">
        <f>IF($AZ68=1,IF($S15="","",$S15),IF(AND($AZ68=2,$AZ67=1),$S15,IF(AND($AZ68=2,$AZ67=3),$S15,IF(AND($AZ68=3,$AZ67=1),$S15,IF(AND($AZ68=3,$AZ67=2),$S15,$AV67)))))</f>
        <v>Wall Recepts (M11, aux AC unit)</v>
      </c>
      <c r="AW68" s="425"/>
      <c r="AX68" s="426"/>
      <c r="AZ68" s="32">
        <f>IF(R15=0,IF(R14=0,R13,R14),R15)</f>
        <v>1</v>
      </c>
      <c r="BB68" s="75"/>
      <c r="BJ68" s="2"/>
      <c r="BK68" s="222">
        <v>7</v>
      </c>
      <c r="BL68" s="87" t="str">
        <f t="shared" si="12"/>
        <v>2P</v>
      </c>
      <c r="BM68" s="424" t="str">
        <f>IF($AM68=1,IF($D15="","",$D15),IF(AND($AM68=2,$AM67=1),$D15,IF(AND($AM68=3,$AM67=1),$D15,$BM67)))</f>
        <v>AC Unit, 1.5 ton</v>
      </c>
      <c r="BN68" s="425"/>
      <c r="BO68" s="425"/>
      <c r="BP68" s="425"/>
      <c r="BQ68" s="426"/>
      <c r="BR68" s="222">
        <v>8</v>
      </c>
      <c r="BS68" s="87" t="str">
        <f t="shared" si="13"/>
        <v>1P</v>
      </c>
      <c r="BT68" s="424" t="str">
        <f>IF($AZ68=1,IF($S15="","",$S15),IF(AND($AZ68=2,$AZ67=1),$S15,IF(AND($AZ68=2,$AZ67=3),$S15,IF(AND($AZ68=3,$AZ67=1),$S15,IF(AND($AZ68=3,$AZ67=2),$S15,$BT67)))))</f>
        <v>Wall Recepts (M11, aux AC unit)</v>
      </c>
      <c r="BU68" s="425"/>
      <c r="BV68" s="425"/>
      <c r="BW68" s="425"/>
      <c r="BX68" s="426"/>
    </row>
    <row r="69" spans="39:76" ht="24.75" customHeight="1">
      <c r="AM69" s="32" t="e">
        <f>IF(#REF!=0,IF(I15=0,I14,I15),#REF!)</f>
        <v>#REF!</v>
      </c>
      <c r="AO69" s="222">
        <v>9</v>
      </c>
      <c r="AP69" s="87" t="e">
        <f t="shared" si="10"/>
        <v>#REF!</v>
      </c>
      <c r="AQ69" s="424" t="e">
        <f>IF($AM69=1,IF(#REF!="","",#REF!),IF(AND($AM69=2,$AM68=1),#REF!,IF(AND($AM69=3,$AM68=1),#REF!,$AQ68)))</f>
        <v>#REF!</v>
      </c>
      <c r="AR69" s="425"/>
      <c r="AS69" s="426"/>
      <c r="AT69" s="222">
        <v>10</v>
      </c>
      <c r="AU69" s="87" t="e">
        <f t="shared" si="11"/>
        <v>#REF!</v>
      </c>
      <c r="AV69" s="425" t="e">
        <f>IF($AZ69=1,IF(#REF!="","",#REF!),IF(AND($AZ69=2,$AZ68=1),#REF!,IF(AND($AZ69=2,$AZ68=3),#REF!,IF(AND($AZ69=3,$AZ68=1),#REF!,IF(AND($AZ69=3,$AZ68=2),#REF!,$AV68)))))</f>
        <v>#REF!</v>
      </c>
      <c r="AW69" s="425"/>
      <c r="AX69" s="426"/>
      <c r="AZ69" s="32" t="e">
        <f>IF(#REF!=0,IF(R15=0,R14,R15),#REF!)</f>
        <v>#REF!</v>
      </c>
      <c r="BB69" s="75"/>
      <c r="BJ69" s="2"/>
      <c r="BK69" s="222">
        <v>9</v>
      </c>
      <c r="BL69" s="87" t="e">
        <f t="shared" si="12"/>
        <v>#REF!</v>
      </c>
      <c r="BM69" s="424" t="e">
        <f>IF($AM69=1,IF(#REF!="","",#REF!),IF(AND($AM69=2,$AM68=1),#REF!,IF(AND($AM69=3,$AM68=1),#REF!,$BM68)))</f>
        <v>#REF!</v>
      </c>
      <c r="BN69" s="425"/>
      <c r="BO69" s="425"/>
      <c r="BP69" s="425"/>
      <c r="BQ69" s="426"/>
      <c r="BR69" s="222">
        <v>10</v>
      </c>
      <c r="BS69" s="87" t="e">
        <f t="shared" si="13"/>
        <v>#REF!</v>
      </c>
      <c r="BT69" s="424" t="e">
        <f>IF($AZ69=1,IF(#REF!="","",#REF!),IF(AND($AZ69=2,$AZ68=1),#REF!,IF(AND($AZ69=2,$AZ68=3),#REF!,IF(AND($AZ69=3,$AZ68=1),#REF!,IF(AND($AZ69=3,$AZ68=2),#REF!,$BT68)))))</f>
        <v>#REF!</v>
      </c>
      <c r="BU69" s="425"/>
      <c r="BV69" s="425"/>
      <c r="BW69" s="425"/>
      <c r="BX69" s="426"/>
    </row>
    <row r="70" spans="39:76" ht="24.75" customHeight="1">
      <c r="AM70" s="32" t="e">
        <f>IF(#REF!=0,IF(#REF!=0,I15,#REF!),#REF!)</f>
        <v>#REF!</v>
      </c>
      <c r="AO70" s="222">
        <v>11</v>
      </c>
      <c r="AP70" s="87" t="e">
        <f t="shared" si="10"/>
        <v>#REF!</v>
      </c>
      <c r="AQ70" s="424" t="e">
        <f>IF($AM70=1,IF(#REF!="","",#REF!),IF(AND($AM70=2,$AM69=1),#REF!,IF(AND($AM70=3,$AM69=1),#REF!,$AQ69)))</f>
        <v>#REF!</v>
      </c>
      <c r="AR70" s="425"/>
      <c r="AS70" s="426"/>
      <c r="AT70" s="222">
        <v>12</v>
      </c>
      <c r="AU70" s="87" t="e">
        <f t="shared" si="11"/>
        <v>#REF!</v>
      </c>
      <c r="AV70" s="425" t="e">
        <f>IF($AZ70=1,IF(#REF!="","",#REF!),IF(AND($AZ70=2,$AZ69=1),#REF!,IF(AND($AZ70=2,$AZ69=3),#REF!,IF(AND($AZ70=3,$AZ69=1),#REF!,IF(AND($AZ70=3,$AZ69=2),#REF!,$AV69)))))</f>
        <v>#REF!</v>
      </c>
      <c r="AW70" s="425"/>
      <c r="AX70" s="426"/>
      <c r="AZ70" s="32" t="e">
        <f>IF(#REF!=0,IF(#REF!=0,R15,#REF!),#REF!)</f>
        <v>#REF!</v>
      </c>
      <c r="BB70" s="75"/>
      <c r="BJ70" s="2"/>
      <c r="BK70" s="222">
        <v>11</v>
      </c>
      <c r="BL70" s="87" t="e">
        <f t="shared" si="12"/>
        <v>#REF!</v>
      </c>
      <c r="BM70" s="424" t="e">
        <f>IF($AM70=1,IF(#REF!="","",#REF!),IF(AND($AM70=2,$AM69=1),#REF!,IF(AND($AM70=3,$AM69=1),#REF!,$BM69)))</f>
        <v>#REF!</v>
      </c>
      <c r="BN70" s="425"/>
      <c r="BO70" s="425"/>
      <c r="BP70" s="425"/>
      <c r="BQ70" s="426"/>
      <c r="BR70" s="222">
        <v>12</v>
      </c>
      <c r="BS70" s="87" t="e">
        <f t="shared" si="13"/>
        <v>#REF!</v>
      </c>
      <c r="BT70" s="424" t="e">
        <f>IF($AZ70=1,IF(#REF!="","",#REF!),IF(AND($AZ70=2,$AZ69=1),#REF!,IF(AND($AZ70=2,$AZ69=3),#REF!,IF(AND($AZ70=3,$AZ69=1),#REF!,IF(AND($AZ70=3,$AZ69=2),#REF!,$BT69)))))</f>
        <v>#REF!</v>
      </c>
      <c r="BU70" s="425"/>
      <c r="BV70" s="425"/>
      <c r="BW70" s="425"/>
      <c r="BX70" s="426"/>
    </row>
    <row r="71" spans="39:76" ht="24.75" customHeight="1">
      <c r="AM71" s="32" t="e">
        <f>IF(#REF!=0,IF(#REF!=0,#REF!,#REF!),#REF!)</f>
        <v>#REF!</v>
      </c>
      <c r="AO71" s="222">
        <v>13</v>
      </c>
      <c r="AP71" s="87" t="e">
        <f t="shared" si="10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22">
        <v>14</v>
      </c>
      <c r="AU71" s="87" t="e">
        <f t="shared" si="11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IF(#REF!=0,IF(#REF!=0,#REF!,#REF!),#REF!)</f>
        <v>#REF!</v>
      </c>
      <c r="BB71" s="75"/>
      <c r="BJ71" s="2"/>
      <c r="BK71" s="222">
        <v>13</v>
      </c>
      <c r="BL71" s="87" t="e">
        <f t="shared" si="12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22">
        <v>14</v>
      </c>
      <c r="BS71" s="87" t="e">
        <f t="shared" si="13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IF(#REF!=0,IF(#REF!=0,#REF!,#REF!),#REF!)</f>
        <v>#REF!</v>
      </c>
      <c r="AO72" s="222">
        <v>15</v>
      </c>
      <c r="AP72" s="87" t="e">
        <f t="shared" si="10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22">
        <v>16</v>
      </c>
      <c r="AU72" s="87" t="e">
        <f t="shared" si="11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IF(#REF!=0,IF(#REF!=0,#REF!,#REF!),#REF!)</f>
        <v>#REF!</v>
      </c>
      <c r="BB72" s="75"/>
      <c r="BJ72" s="2"/>
      <c r="BK72" s="222">
        <v>15</v>
      </c>
      <c r="BL72" s="87" t="e">
        <f t="shared" si="12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22">
        <v>16</v>
      </c>
      <c r="BS72" s="87" t="e">
        <f t="shared" si="13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22">
        <v>17</v>
      </c>
      <c r="AP73" s="87" t="e">
        <f t="shared" si="10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22">
        <v>18</v>
      </c>
      <c r="AU73" s="87" t="e">
        <f t="shared" si="11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22">
        <v>17</v>
      </c>
      <c r="BL73" s="87" t="e">
        <f t="shared" si="12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22">
        <v>18</v>
      </c>
      <c r="BS73" s="87" t="e">
        <f t="shared" si="13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22">
        <v>19</v>
      </c>
      <c r="AP74" s="87" t="e">
        <f t="shared" si="10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22">
        <v>20</v>
      </c>
      <c r="AU74" s="87" t="e">
        <f t="shared" si="11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22">
        <v>19</v>
      </c>
      <c r="BL74" s="87" t="e">
        <f t="shared" si="12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22">
        <v>20</v>
      </c>
      <c r="BS74" s="87" t="e">
        <f t="shared" si="13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22">
        <v>21</v>
      </c>
      <c r="AP75" s="87" t="e">
        <f t="shared" si="10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22">
        <v>22</v>
      </c>
      <c r="AU75" s="87" t="e">
        <f t="shared" si="11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22">
        <v>21</v>
      </c>
      <c r="BL75" s="87" t="e">
        <f t="shared" si="12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22">
        <v>22</v>
      </c>
      <c r="BS75" s="87" t="e">
        <f t="shared" si="13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22">
        <v>23</v>
      </c>
      <c r="AP76" s="87" t="e">
        <f t="shared" si="10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22">
        <v>24</v>
      </c>
      <c r="AU76" s="87" t="e">
        <f t="shared" si="11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22">
        <v>23</v>
      </c>
      <c r="BL76" s="87" t="e">
        <f t="shared" si="12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22">
        <v>24</v>
      </c>
      <c r="BS76" s="87" t="e">
        <f t="shared" si="13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22">
        <v>25</v>
      </c>
      <c r="AP77" s="87" t="e">
        <f t="shared" si="10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22">
        <v>26</v>
      </c>
      <c r="AU77" s="87" t="e">
        <f t="shared" si="11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22">
        <v>25</v>
      </c>
      <c r="BL77" s="87" t="e">
        <f t="shared" si="12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22">
        <v>26</v>
      </c>
      <c r="BS77" s="87" t="e">
        <f t="shared" si="13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22">
        <v>27</v>
      </c>
      <c r="AP78" s="87" t="e">
        <f t="shared" si="10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22">
        <v>28</v>
      </c>
      <c r="AU78" s="87" t="e">
        <f t="shared" si="11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22">
        <v>27</v>
      </c>
      <c r="BL78" s="87" t="e">
        <f t="shared" si="12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22">
        <v>28</v>
      </c>
      <c r="BS78" s="87" t="e">
        <f t="shared" si="13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22">
        <v>29</v>
      </c>
      <c r="AP79" s="87" t="e">
        <f t="shared" si="10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22">
        <v>30</v>
      </c>
      <c r="AU79" s="87" t="e">
        <f t="shared" si="11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22">
        <v>29</v>
      </c>
      <c r="BL79" s="87" t="e">
        <f t="shared" si="12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22">
        <v>30</v>
      </c>
      <c r="BS79" s="87" t="e">
        <f t="shared" si="13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22">
        <v>31</v>
      </c>
      <c r="AP80" s="87" t="e">
        <f t="shared" si="10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22">
        <v>32</v>
      </c>
      <c r="AU80" s="87" t="e">
        <f t="shared" si="11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22">
        <v>31</v>
      </c>
      <c r="BL80" s="87" t="e">
        <f t="shared" si="12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22">
        <v>32</v>
      </c>
      <c r="BS80" s="87" t="e">
        <f t="shared" si="13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22">
        <v>33</v>
      </c>
      <c r="AP81" s="87" t="e">
        <f t="shared" si="10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22">
        <v>34</v>
      </c>
      <c r="AU81" s="87" t="e">
        <f t="shared" si="11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22">
        <v>33</v>
      </c>
      <c r="BL81" s="87" t="e">
        <f t="shared" si="12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22">
        <v>34</v>
      </c>
      <c r="BS81" s="87" t="e">
        <f t="shared" si="13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22">
        <v>35</v>
      </c>
      <c r="AP82" s="87" t="e">
        <f t="shared" si="10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22">
        <v>36</v>
      </c>
      <c r="AU82" s="87" t="e">
        <f t="shared" si="11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22">
        <v>35</v>
      </c>
      <c r="BL82" s="87" t="e">
        <f t="shared" si="12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22">
        <v>36</v>
      </c>
      <c r="BS82" s="87" t="e">
        <f t="shared" si="13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22">
        <v>37</v>
      </c>
      <c r="AP83" s="87" t="e">
        <f t="shared" si="10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22">
        <v>38</v>
      </c>
      <c r="AU83" s="87" t="e">
        <f t="shared" si="11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22">
        <v>37</v>
      </c>
      <c r="BL83" s="87" t="e">
        <f t="shared" si="12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22">
        <v>38</v>
      </c>
      <c r="BS83" s="87" t="e">
        <f t="shared" si="13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22">
        <v>39</v>
      </c>
      <c r="AP84" s="87" t="e">
        <f t="shared" si="10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22">
        <v>40</v>
      </c>
      <c r="AU84" s="87" t="e">
        <f t="shared" si="11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22">
        <v>39</v>
      </c>
      <c r="BL84" s="87" t="e">
        <f t="shared" si="12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22">
        <v>40</v>
      </c>
      <c r="BS84" s="87" t="e">
        <f t="shared" si="13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22">
        <v>41</v>
      </c>
      <c r="AP85" s="87" t="e">
        <f t="shared" si="10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22">
        <v>42</v>
      </c>
      <c r="AU85" s="87" t="e">
        <f t="shared" si="11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22">
        <v>41</v>
      </c>
      <c r="BL85" s="87" t="e">
        <f t="shared" si="12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22">
        <v>42</v>
      </c>
      <c r="BS85" s="87" t="e">
        <f t="shared" si="13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O86" s="427" t="s">
        <v>86</v>
      </c>
      <c r="AP86" s="427"/>
      <c r="AQ86" s="427"/>
      <c r="AR86" s="427"/>
      <c r="AS86" s="427"/>
      <c r="AT86" s="427"/>
      <c r="AU86" s="427"/>
      <c r="AV86" s="427"/>
      <c r="AW86" s="427"/>
      <c r="AX86" s="427"/>
      <c r="BJ86" s="2"/>
      <c r="BK86" s="427" t="s">
        <v>86</v>
      </c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</row>
    <row r="87" spans="39:76" ht="24.75" customHeight="1">
      <c r="BJ87" s="2"/>
    </row>
    <row r="88" spans="39:76" ht="24.75" customHeight="1">
      <c r="AO88" s="400" t="s">
        <v>86</v>
      </c>
      <c r="AP88" s="400"/>
      <c r="AQ88" s="400"/>
      <c r="AR88" s="400"/>
      <c r="AS88" s="400"/>
      <c r="AT88" s="400"/>
      <c r="AU88" s="400"/>
      <c r="AV88" s="400"/>
      <c r="AW88" s="400"/>
      <c r="AX88" s="400"/>
      <c r="BJ88" s="2"/>
      <c r="BK88" s="400" t="s">
        <v>86</v>
      </c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</row>
    <row r="89" spans="39:76" ht="24.75" customHeight="1">
      <c r="AO89" s="411" t="s">
        <v>87</v>
      </c>
      <c r="AP89" s="411"/>
      <c r="AQ89" s="411"/>
      <c r="AR89" s="412" t="str">
        <f>$E$1</f>
        <v>P10</v>
      </c>
      <c r="AS89" s="412"/>
      <c r="AT89" s="412"/>
      <c r="AU89" s="412"/>
      <c r="AV89" s="412"/>
      <c r="AW89" s="412"/>
      <c r="AX89" s="412"/>
      <c r="BJ89" s="2"/>
      <c r="BK89" s="411" t="s">
        <v>87</v>
      </c>
      <c r="BL89" s="411"/>
      <c r="BM89" s="411"/>
      <c r="BN89" s="412" t="str">
        <f>$E$1</f>
        <v>P10</v>
      </c>
      <c r="BO89" s="412"/>
      <c r="BP89" s="412"/>
      <c r="BQ89" s="412"/>
      <c r="BR89" s="412"/>
      <c r="BS89" s="412"/>
      <c r="BT89" s="412"/>
      <c r="BU89" s="412"/>
      <c r="BV89" s="412"/>
      <c r="BW89" s="412"/>
      <c r="BX89" s="412"/>
    </row>
    <row r="90" spans="39:76" ht="24.75" customHeight="1">
      <c r="AO90" s="413" t="s">
        <v>89</v>
      </c>
      <c r="AP90" s="413"/>
      <c r="AQ90" s="413"/>
      <c r="AR90" s="414" t="str">
        <f>$O$1</f>
        <v>Site MDB2 #10 (200A/125F disc.)</v>
      </c>
      <c r="AS90" s="414"/>
      <c r="AT90" s="414"/>
      <c r="AU90" s="414"/>
      <c r="AV90" s="414"/>
      <c r="AW90" s="414"/>
      <c r="AX90" s="414"/>
      <c r="BJ90" s="2"/>
      <c r="BK90" s="413" t="s">
        <v>89</v>
      </c>
      <c r="BL90" s="413"/>
      <c r="BM90" s="413"/>
      <c r="BN90" s="414" t="str">
        <f>$O$1</f>
        <v>Site MDB2 #10 (200A/125F disc.)</v>
      </c>
      <c r="BO90" s="414"/>
      <c r="BP90" s="414"/>
      <c r="BQ90" s="414"/>
      <c r="BR90" s="414"/>
      <c r="BS90" s="414"/>
      <c r="BT90" s="414"/>
      <c r="BU90" s="414"/>
      <c r="BV90" s="414"/>
      <c r="BW90" s="414"/>
      <c r="BX90" s="414"/>
    </row>
    <row r="91" spans="39:76" ht="24.75" customHeight="1">
      <c r="AO91" s="421" t="str">
        <f>CONCATENATE("VOLTAGE:  ",$F$4,"/",$F$5,"V ",$F$6,"-PHASE ",$F$7," WIRE")</f>
        <v>VOLTAGE:  120/240V 1-PHASE 3 WIRE</v>
      </c>
      <c r="AP91" s="422"/>
      <c r="AQ91" s="422"/>
      <c r="AR91" s="422"/>
      <c r="AS91" s="423"/>
      <c r="AT91" s="407" t="s">
        <v>91</v>
      </c>
      <c r="AU91" s="408"/>
      <c r="AV91" s="408"/>
      <c r="AW91" s="409">
        <f ca="1">TODAY()</f>
        <v>40707</v>
      </c>
      <c r="AX91" s="410"/>
      <c r="BJ91" s="2"/>
      <c r="BK91" s="421" t="str">
        <f>CONCATENATE("VOLTAGE:  ",$F$4,"/",$F$5,"V ",$F$6,"-PHASE ",$F$7," WIRE")</f>
        <v>VOLTAGE:  120/240V 1-PHASE 3 WIRE</v>
      </c>
      <c r="BL91" s="422"/>
      <c r="BM91" s="422"/>
      <c r="BN91" s="422"/>
      <c r="BO91" s="422"/>
      <c r="BP91" s="422"/>
      <c r="BQ91" s="423"/>
      <c r="BR91" s="407" t="s">
        <v>91</v>
      </c>
      <c r="BS91" s="408"/>
      <c r="BT91" s="408"/>
      <c r="BU91" s="409">
        <f ca="1">TODAY()</f>
        <v>40707</v>
      </c>
      <c r="BV91" s="409"/>
      <c r="BW91" s="409"/>
      <c r="BX91" s="410"/>
    </row>
    <row r="92" spans="39:76" ht="24.75" customHeight="1">
      <c r="AM92" s="32">
        <v>1</v>
      </c>
      <c r="AO92" s="415" t="s">
        <v>93</v>
      </c>
      <c r="AP92" s="416"/>
      <c r="AQ92" s="417" t="s">
        <v>94</v>
      </c>
      <c r="AR92" s="417"/>
      <c r="AS92" s="418"/>
      <c r="AT92" s="415" t="s">
        <v>93</v>
      </c>
      <c r="AU92" s="416"/>
      <c r="AV92" s="419" t="s">
        <v>94</v>
      </c>
      <c r="AW92" s="417"/>
      <c r="AX92" s="418"/>
      <c r="AZ92" s="32">
        <v>1</v>
      </c>
      <c r="BJ92" s="2"/>
      <c r="BK92" s="420" t="s">
        <v>93</v>
      </c>
      <c r="BL92" s="420"/>
      <c r="BM92" s="419" t="s">
        <v>94</v>
      </c>
      <c r="BN92" s="417"/>
      <c r="BO92" s="417"/>
      <c r="BP92" s="417"/>
      <c r="BQ92" s="418"/>
      <c r="BR92" s="415" t="s">
        <v>93</v>
      </c>
      <c r="BS92" s="416"/>
      <c r="BT92" s="419" t="s">
        <v>94</v>
      </c>
      <c r="BU92" s="417"/>
      <c r="BV92" s="417"/>
      <c r="BW92" s="417"/>
      <c r="BX92" s="418"/>
    </row>
    <row r="93" spans="39:76" ht="24.75" customHeight="1">
      <c r="AM93" s="32" t="str">
        <f>IF(I31=0,IF(I30=0,I24,I30),I31)</f>
        <v>=</v>
      </c>
      <c r="AO93" s="222">
        <v>43</v>
      </c>
      <c r="AP93" s="87" t="str">
        <f t="shared" ref="AP93:AP113" si="14">CONCATENATE(AM93,"P")</f>
        <v>=P</v>
      </c>
      <c r="AQ93" s="425" t="str">
        <f t="shared" ref="AQ93:AQ109" si="15">IF(AM93=1,IF($D31="","",$D31),IF(AND(AM93=2,AM92=1),$D31,IF(AND(AM93=3,AM92=1),$D31,$AQ92)))</f>
        <v>LOAD</v>
      </c>
      <c r="AR93" s="425"/>
      <c r="AS93" s="426"/>
      <c r="AT93" s="222">
        <v>44</v>
      </c>
      <c r="AU93" s="87" t="str">
        <f t="shared" ref="AU93:AU113" si="16">CONCATENATE(AZ93,"P")</f>
        <v>0P</v>
      </c>
      <c r="AV93" s="425" t="str">
        <f t="shared" ref="AV93:AV109" si="17">IF(AZ93=1,IF($S31="","",$S31),IF(AND(AZ93=2,AZ92=1),$S31,IF(AND(AZ93=2,AZ92=3),$S31,IF(AND(AZ93=3,AZ92=1),$S31,IF(AND(AZ93=3,AZ92=2),$S31,$AV92)))))</f>
        <v>LOAD</v>
      </c>
      <c r="AW93" s="425"/>
      <c r="AX93" s="426"/>
      <c r="AZ93" s="32">
        <f>IF(R31=0,IF(R30=0,R24,R30),R31)</f>
        <v>0</v>
      </c>
      <c r="BJ93" s="2"/>
      <c r="BK93" s="222">
        <v>43</v>
      </c>
      <c r="BL93" s="87" t="str">
        <f t="shared" ref="BL93:BL113" si="18">CONCATENATE($AM93,"P")</f>
        <v>=P</v>
      </c>
      <c r="BM93" s="424" t="str">
        <f t="shared" ref="BM93:BM109" si="19">IF($AM93=1,IF($D31="","",$D31),IF(AND($AM93=2,$AM92=1),$D31,IF(AND($AM93=3,$AM92=1),$D31,$BM92)))</f>
        <v>LOAD</v>
      </c>
      <c r="BN93" s="425"/>
      <c r="BO93" s="425"/>
      <c r="BP93" s="425"/>
      <c r="BQ93" s="426"/>
      <c r="BR93" s="222">
        <v>44</v>
      </c>
      <c r="BS93" s="87" t="str">
        <f t="shared" ref="BS93:BS113" si="20">CONCATENATE($AZ93,"P")</f>
        <v>0P</v>
      </c>
      <c r="BT93" s="424" t="str">
        <f t="shared" ref="BT93:BT109" si="21">IF($AZ93=1,IF($S31="","",$S31),IF(AND($AZ93=2,$AZ92=1),$S31,IF(AND($AZ93=2,$AZ92=3),$S31,IF(AND($AZ93=3,$AZ92=1),$S31,IF(AND($AZ93=3,$AZ92=2),$S31,$BT92)))))</f>
        <v>LOAD</v>
      </c>
      <c r="BU93" s="425"/>
      <c r="BV93" s="425"/>
      <c r="BW93" s="425"/>
      <c r="BX93" s="426"/>
    </row>
    <row r="94" spans="39:76" ht="24" customHeight="1">
      <c r="AM94" s="32" t="str">
        <f t="shared" ref="AM94:AM109" si="22">IF(I32=0,IF(I31=0,I30,I31),I32)</f>
        <v>=</v>
      </c>
      <c r="AO94" s="222">
        <v>45</v>
      </c>
      <c r="AP94" s="87" t="str">
        <f t="shared" si="14"/>
        <v>=P</v>
      </c>
      <c r="AQ94" s="425" t="str">
        <f t="shared" si="15"/>
        <v>LOAD</v>
      </c>
      <c r="AR94" s="425"/>
      <c r="AS94" s="426"/>
      <c r="AT94" s="222">
        <v>46</v>
      </c>
      <c r="AU94" s="87" t="str">
        <f t="shared" si="16"/>
        <v>0P</v>
      </c>
      <c r="AV94" s="425" t="str">
        <f t="shared" si="17"/>
        <v>LOAD</v>
      </c>
      <c r="AW94" s="425"/>
      <c r="AX94" s="426"/>
      <c r="AZ94" s="32">
        <f t="shared" ref="AZ94:AZ109" si="23">IF(R32=0,IF(R31=0,R30,R31),R32)</f>
        <v>0</v>
      </c>
      <c r="BJ94" s="2"/>
      <c r="BK94" s="222">
        <v>43</v>
      </c>
      <c r="BL94" s="87" t="str">
        <f t="shared" si="18"/>
        <v>=P</v>
      </c>
      <c r="BM94" s="424" t="str">
        <f t="shared" si="19"/>
        <v>LOAD</v>
      </c>
      <c r="BN94" s="425"/>
      <c r="BO94" s="425"/>
      <c r="BP94" s="425"/>
      <c r="BQ94" s="426"/>
      <c r="BR94" s="222">
        <v>46</v>
      </c>
      <c r="BS94" s="87" t="str">
        <f t="shared" si="20"/>
        <v>0P</v>
      </c>
      <c r="BT94" s="424" t="str">
        <f t="shared" si="21"/>
        <v>LOAD</v>
      </c>
      <c r="BU94" s="425"/>
      <c r="BV94" s="425"/>
      <c r="BW94" s="425"/>
      <c r="BX94" s="426"/>
    </row>
    <row r="95" spans="39:76" ht="24" customHeight="1">
      <c r="AM95" s="32" t="str">
        <f t="shared" si="22"/>
        <v>=</v>
      </c>
      <c r="AO95" s="222">
        <v>47</v>
      </c>
      <c r="AP95" s="87" t="str">
        <f t="shared" si="14"/>
        <v>=P</v>
      </c>
      <c r="AQ95" s="425" t="str">
        <f t="shared" si="15"/>
        <v>LOAD</v>
      </c>
      <c r="AR95" s="425"/>
      <c r="AS95" s="426"/>
      <c r="AT95" s="222">
        <v>48</v>
      </c>
      <c r="AU95" s="87" t="str">
        <f t="shared" si="16"/>
        <v>0P</v>
      </c>
      <c r="AV95" s="425" t="str">
        <f t="shared" si="17"/>
        <v>LOAD</v>
      </c>
      <c r="AW95" s="425"/>
      <c r="AX95" s="426"/>
      <c r="AZ95" s="32">
        <f t="shared" si="23"/>
        <v>0</v>
      </c>
      <c r="BJ95" s="2"/>
      <c r="BK95" s="222">
        <v>43</v>
      </c>
      <c r="BL95" s="87" t="str">
        <f t="shared" si="18"/>
        <v>=P</v>
      </c>
      <c r="BM95" s="424" t="str">
        <f t="shared" si="19"/>
        <v>LOAD</v>
      </c>
      <c r="BN95" s="425"/>
      <c r="BO95" s="425"/>
      <c r="BP95" s="425"/>
      <c r="BQ95" s="426"/>
      <c r="BR95" s="222">
        <v>48</v>
      </c>
      <c r="BS95" s="87" t="str">
        <f t="shared" si="20"/>
        <v>0P</v>
      </c>
      <c r="BT95" s="424" t="str">
        <f t="shared" si="21"/>
        <v>LOAD</v>
      </c>
      <c r="BU95" s="425"/>
      <c r="BV95" s="425"/>
      <c r="BW95" s="425"/>
      <c r="BX95" s="426"/>
    </row>
    <row r="96" spans="39:76" ht="24" customHeight="1">
      <c r="AM96" s="32" t="str">
        <f t="shared" si="22"/>
        <v>=</v>
      </c>
      <c r="AO96" s="222">
        <v>49</v>
      </c>
      <c r="AP96" s="87" t="str">
        <f t="shared" si="14"/>
        <v>=P</v>
      </c>
      <c r="AQ96" s="425" t="str">
        <f t="shared" si="15"/>
        <v>LOAD</v>
      </c>
      <c r="AR96" s="425"/>
      <c r="AS96" s="426"/>
      <c r="AT96" s="222">
        <v>50</v>
      </c>
      <c r="AU96" s="87" t="str">
        <f t="shared" si="16"/>
        <v>0P</v>
      </c>
      <c r="AV96" s="425" t="str">
        <f t="shared" si="17"/>
        <v>LOAD</v>
      </c>
      <c r="AW96" s="425"/>
      <c r="AX96" s="426"/>
      <c r="AZ96" s="32">
        <f t="shared" si="23"/>
        <v>0</v>
      </c>
      <c r="BJ96" s="2"/>
      <c r="BK96" s="222">
        <v>43</v>
      </c>
      <c r="BL96" s="87" t="str">
        <f t="shared" si="18"/>
        <v>=P</v>
      </c>
      <c r="BM96" s="424" t="str">
        <f t="shared" si="19"/>
        <v>LOAD</v>
      </c>
      <c r="BN96" s="425"/>
      <c r="BO96" s="425"/>
      <c r="BP96" s="425"/>
      <c r="BQ96" s="426"/>
      <c r="BR96" s="222">
        <v>50</v>
      </c>
      <c r="BS96" s="87" t="str">
        <f t="shared" si="20"/>
        <v>0P</v>
      </c>
      <c r="BT96" s="424" t="str">
        <f t="shared" si="21"/>
        <v>LOAD</v>
      </c>
      <c r="BU96" s="425"/>
      <c r="BV96" s="425"/>
      <c r="BW96" s="425"/>
      <c r="BX96" s="426"/>
    </row>
    <row r="97" spans="39:76" ht="24" customHeight="1">
      <c r="AM97" s="32" t="str">
        <f t="shared" si="22"/>
        <v>=</v>
      </c>
      <c r="AO97" s="222">
        <v>51</v>
      </c>
      <c r="AP97" s="87" t="str">
        <f t="shared" si="14"/>
        <v>=P</v>
      </c>
      <c r="AQ97" s="425" t="str">
        <f t="shared" si="15"/>
        <v>LOAD</v>
      </c>
      <c r="AR97" s="425"/>
      <c r="AS97" s="426"/>
      <c r="AT97" s="222">
        <v>52</v>
      </c>
      <c r="AU97" s="87" t="str">
        <f t="shared" si="16"/>
        <v>0P</v>
      </c>
      <c r="AV97" s="425" t="str">
        <f t="shared" si="17"/>
        <v>LOAD</v>
      </c>
      <c r="AW97" s="425"/>
      <c r="AX97" s="426"/>
      <c r="AZ97" s="32">
        <f t="shared" si="23"/>
        <v>0</v>
      </c>
      <c r="BJ97" s="2"/>
      <c r="BK97" s="222">
        <v>43</v>
      </c>
      <c r="BL97" s="87" t="str">
        <f t="shared" si="18"/>
        <v>=P</v>
      </c>
      <c r="BM97" s="424" t="str">
        <f t="shared" si="19"/>
        <v>LOAD</v>
      </c>
      <c r="BN97" s="425"/>
      <c r="BO97" s="425"/>
      <c r="BP97" s="425"/>
      <c r="BQ97" s="426"/>
      <c r="BR97" s="222">
        <v>52</v>
      </c>
      <c r="BS97" s="87" t="str">
        <f t="shared" si="20"/>
        <v>0P</v>
      </c>
      <c r="BT97" s="424" t="str">
        <f t="shared" si="21"/>
        <v>LOAD</v>
      </c>
      <c r="BU97" s="425"/>
      <c r="BV97" s="425"/>
      <c r="BW97" s="425"/>
      <c r="BX97" s="426"/>
    </row>
    <row r="98" spans="39:76" ht="24" customHeight="1">
      <c r="AM98" s="32" t="str">
        <f t="shared" si="22"/>
        <v>=</v>
      </c>
      <c r="AO98" s="222">
        <v>53</v>
      </c>
      <c r="AP98" s="87" t="str">
        <f t="shared" si="14"/>
        <v>=P</v>
      </c>
      <c r="AQ98" s="425" t="str">
        <f t="shared" si="15"/>
        <v>LOAD</v>
      </c>
      <c r="AR98" s="425"/>
      <c r="AS98" s="426"/>
      <c r="AT98" s="222">
        <v>54</v>
      </c>
      <c r="AU98" s="87" t="str">
        <f t="shared" si="16"/>
        <v>0P</v>
      </c>
      <c r="AV98" s="425" t="str">
        <f t="shared" si="17"/>
        <v>LOAD</v>
      </c>
      <c r="AW98" s="425"/>
      <c r="AX98" s="426"/>
      <c r="AZ98" s="32">
        <f t="shared" si="23"/>
        <v>0</v>
      </c>
      <c r="BJ98" s="2"/>
      <c r="BK98" s="222">
        <v>43</v>
      </c>
      <c r="BL98" s="87" t="str">
        <f t="shared" si="18"/>
        <v>=P</v>
      </c>
      <c r="BM98" s="424" t="str">
        <f t="shared" si="19"/>
        <v>LOAD</v>
      </c>
      <c r="BN98" s="425"/>
      <c r="BO98" s="425"/>
      <c r="BP98" s="425"/>
      <c r="BQ98" s="426"/>
      <c r="BR98" s="222">
        <v>54</v>
      </c>
      <c r="BS98" s="87" t="str">
        <f t="shared" si="20"/>
        <v>0P</v>
      </c>
      <c r="BT98" s="424" t="str">
        <f t="shared" si="21"/>
        <v>LOAD</v>
      </c>
      <c r="BU98" s="425"/>
      <c r="BV98" s="425"/>
      <c r="BW98" s="425"/>
      <c r="BX98" s="426"/>
    </row>
    <row r="99" spans="39:76" ht="24" customHeight="1">
      <c r="AM99" s="32" t="str">
        <f t="shared" si="22"/>
        <v>=</v>
      </c>
      <c r="AO99" s="222">
        <v>55</v>
      </c>
      <c r="AP99" s="87" t="str">
        <f t="shared" si="14"/>
        <v>=P</v>
      </c>
      <c r="AQ99" s="425" t="str">
        <f t="shared" si="15"/>
        <v>LOAD</v>
      </c>
      <c r="AR99" s="425"/>
      <c r="AS99" s="426"/>
      <c r="AT99" s="222">
        <v>56</v>
      </c>
      <c r="AU99" s="87" t="str">
        <f t="shared" si="16"/>
        <v>0P</v>
      </c>
      <c r="AV99" s="425" t="str">
        <f t="shared" si="17"/>
        <v>LOAD</v>
      </c>
      <c r="AW99" s="425"/>
      <c r="AX99" s="426"/>
      <c r="AZ99" s="32">
        <f t="shared" si="23"/>
        <v>0</v>
      </c>
      <c r="BJ99" s="2"/>
      <c r="BK99" s="222">
        <v>43</v>
      </c>
      <c r="BL99" s="87" t="str">
        <f t="shared" si="18"/>
        <v>=P</v>
      </c>
      <c r="BM99" s="424" t="str">
        <f t="shared" si="19"/>
        <v>LOAD</v>
      </c>
      <c r="BN99" s="425"/>
      <c r="BO99" s="425"/>
      <c r="BP99" s="425"/>
      <c r="BQ99" s="426"/>
      <c r="BR99" s="222">
        <v>56</v>
      </c>
      <c r="BS99" s="87" t="str">
        <f t="shared" si="20"/>
        <v>0P</v>
      </c>
      <c r="BT99" s="424" t="str">
        <f t="shared" si="21"/>
        <v>LOAD</v>
      </c>
      <c r="BU99" s="425"/>
      <c r="BV99" s="425"/>
      <c r="BW99" s="425"/>
      <c r="BX99" s="426"/>
    </row>
    <row r="100" spans="39:76" ht="24" customHeight="1">
      <c r="AM100" s="32" t="str">
        <f t="shared" si="22"/>
        <v>=</v>
      </c>
      <c r="AO100" s="222">
        <v>57</v>
      </c>
      <c r="AP100" s="87" t="str">
        <f t="shared" si="14"/>
        <v>=P</v>
      </c>
      <c r="AQ100" s="425" t="str">
        <f t="shared" si="15"/>
        <v>LOAD</v>
      </c>
      <c r="AR100" s="425"/>
      <c r="AS100" s="426"/>
      <c r="AT100" s="222">
        <v>58</v>
      </c>
      <c r="AU100" s="87" t="str">
        <f t="shared" si="16"/>
        <v>0P</v>
      </c>
      <c r="AV100" s="425" t="str">
        <f t="shared" si="17"/>
        <v>LOAD</v>
      </c>
      <c r="AW100" s="425"/>
      <c r="AX100" s="426"/>
      <c r="AZ100" s="32">
        <f t="shared" si="23"/>
        <v>0</v>
      </c>
      <c r="BJ100" s="2"/>
      <c r="BK100" s="222">
        <v>43</v>
      </c>
      <c r="BL100" s="87" t="str">
        <f t="shared" si="18"/>
        <v>=P</v>
      </c>
      <c r="BM100" s="424" t="str">
        <f t="shared" si="19"/>
        <v>LOAD</v>
      </c>
      <c r="BN100" s="425"/>
      <c r="BO100" s="425"/>
      <c r="BP100" s="425"/>
      <c r="BQ100" s="426"/>
      <c r="BR100" s="222">
        <v>58</v>
      </c>
      <c r="BS100" s="87" t="str">
        <f t="shared" si="20"/>
        <v>0P</v>
      </c>
      <c r="BT100" s="424" t="str">
        <f t="shared" si="21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2"/>
        <v>=</v>
      </c>
      <c r="AO101" s="222">
        <v>59</v>
      </c>
      <c r="AP101" s="87" t="str">
        <f t="shared" si="14"/>
        <v>=P</v>
      </c>
      <c r="AQ101" s="425" t="str">
        <f t="shared" si="15"/>
        <v>LOAD</v>
      </c>
      <c r="AR101" s="425"/>
      <c r="AS101" s="426"/>
      <c r="AT101" s="222">
        <v>60</v>
      </c>
      <c r="AU101" s="87" t="str">
        <f t="shared" si="16"/>
        <v>0P</v>
      </c>
      <c r="AV101" s="425" t="str">
        <f t="shared" si="17"/>
        <v>LOAD</v>
      </c>
      <c r="AW101" s="425"/>
      <c r="AX101" s="426"/>
      <c r="AZ101" s="32">
        <f t="shared" si="23"/>
        <v>0</v>
      </c>
      <c r="BJ101" s="2"/>
      <c r="BK101" s="222">
        <v>43</v>
      </c>
      <c r="BL101" s="87" t="str">
        <f t="shared" si="18"/>
        <v>=P</v>
      </c>
      <c r="BM101" s="424" t="str">
        <f t="shared" si="19"/>
        <v>LOAD</v>
      </c>
      <c r="BN101" s="425"/>
      <c r="BO101" s="425"/>
      <c r="BP101" s="425"/>
      <c r="BQ101" s="426"/>
      <c r="BR101" s="222">
        <v>60</v>
      </c>
      <c r="BS101" s="87" t="str">
        <f t="shared" si="20"/>
        <v>0P</v>
      </c>
      <c r="BT101" s="424" t="str">
        <f t="shared" si="21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2"/>
        <v>=</v>
      </c>
      <c r="AO102" s="222">
        <v>61</v>
      </c>
      <c r="AP102" s="87" t="str">
        <f t="shared" si="14"/>
        <v>=P</v>
      </c>
      <c r="AQ102" s="425" t="str">
        <f t="shared" si="15"/>
        <v>LOAD</v>
      </c>
      <c r="AR102" s="425"/>
      <c r="AS102" s="426"/>
      <c r="AT102" s="222">
        <v>62</v>
      </c>
      <c r="AU102" s="87" t="str">
        <f t="shared" si="16"/>
        <v>0P</v>
      </c>
      <c r="AV102" s="425" t="str">
        <f t="shared" si="17"/>
        <v>LOAD</v>
      </c>
      <c r="AW102" s="425"/>
      <c r="AX102" s="426"/>
      <c r="AZ102" s="32">
        <f t="shared" si="23"/>
        <v>0</v>
      </c>
      <c r="BJ102" s="2"/>
      <c r="BK102" s="222">
        <v>43</v>
      </c>
      <c r="BL102" s="87" t="str">
        <f t="shared" si="18"/>
        <v>=P</v>
      </c>
      <c r="BM102" s="424" t="str">
        <f t="shared" si="19"/>
        <v>LOAD</v>
      </c>
      <c r="BN102" s="425"/>
      <c r="BO102" s="425"/>
      <c r="BP102" s="425"/>
      <c r="BQ102" s="426"/>
      <c r="BR102" s="222">
        <v>62</v>
      </c>
      <c r="BS102" s="87" t="str">
        <f t="shared" si="20"/>
        <v>0P</v>
      </c>
      <c r="BT102" s="424" t="str">
        <f t="shared" si="21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2"/>
        <v>=</v>
      </c>
      <c r="AO103" s="222">
        <v>63</v>
      </c>
      <c r="AP103" s="87" t="str">
        <f t="shared" si="14"/>
        <v>=P</v>
      </c>
      <c r="AQ103" s="425" t="str">
        <f t="shared" si="15"/>
        <v>LOAD</v>
      </c>
      <c r="AR103" s="425"/>
      <c r="AS103" s="426"/>
      <c r="AT103" s="222">
        <v>64</v>
      </c>
      <c r="AU103" s="87" t="str">
        <f t="shared" si="16"/>
        <v>0P</v>
      </c>
      <c r="AV103" s="425" t="str">
        <f t="shared" si="17"/>
        <v>LOAD</v>
      </c>
      <c r="AW103" s="425"/>
      <c r="AX103" s="426"/>
      <c r="AZ103" s="32">
        <f t="shared" si="23"/>
        <v>0</v>
      </c>
      <c r="BJ103" s="2"/>
      <c r="BK103" s="222">
        <v>43</v>
      </c>
      <c r="BL103" s="87" t="str">
        <f t="shared" si="18"/>
        <v>=P</v>
      </c>
      <c r="BM103" s="424" t="str">
        <f t="shared" si="19"/>
        <v>LOAD</v>
      </c>
      <c r="BN103" s="425"/>
      <c r="BO103" s="425"/>
      <c r="BP103" s="425"/>
      <c r="BQ103" s="426"/>
      <c r="BR103" s="222">
        <v>64</v>
      </c>
      <c r="BS103" s="87" t="str">
        <f t="shared" si="20"/>
        <v>0P</v>
      </c>
      <c r="BT103" s="424" t="str">
        <f t="shared" si="21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2"/>
        <v>=</v>
      </c>
      <c r="AO104" s="222">
        <v>65</v>
      </c>
      <c r="AP104" s="87" t="str">
        <f t="shared" si="14"/>
        <v>=P</v>
      </c>
      <c r="AQ104" s="425" t="str">
        <f t="shared" si="15"/>
        <v>LOAD</v>
      </c>
      <c r="AR104" s="425"/>
      <c r="AS104" s="426"/>
      <c r="AT104" s="222">
        <v>66</v>
      </c>
      <c r="AU104" s="87" t="str">
        <f t="shared" si="16"/>
        <v>0P</v>
      </c>
      <c r="AV104" s="425" t="str">
        <f t="shared" si="17"/>
        <v>LOAD</v>
      </c>
      <c r="AW104" s="425"/>
      <c r="AX104" s="426"/>
      <c r="AZ104" s="32">
        <f t="shared" si="23"/>
        <v>0</v>
      </c>
      <c r="BJ104" s="2"/>
      <c r="BK104" s="222">
        <v>43</v>
      </c>
      <c r="BL104" s="87" t="str">
        <f t="shared" si="18"/>
        <v>=P</v>
      </c>
      <c r="BM104" s="424" t="str">
        <f t="shared" si="19"/>
        <v>LOAD</v>
      </c>
      <c r="BN104" s="425"/>
      <c r="BO104" s="425"/>
      <c r="BP104" s="425"/>
      <c r="BQ104" s="426"/>
      <c r="BR104" s="222">
        <v>66</v>
      </c>
      <c r="BS104" s="87" t="str">
        <f t="shared" si="20"/>
        <v>0P</v>
      </c>
      <c r="BT104" s="424" t="str">
        <f t="shared" si="21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2"/>
        <v>=</v>
      </c>
      <c r="AO105" s="222">
        <v>67</v>
      </c>
      <c r="AP105" s="87" t="str">
        <f t="shared" si="14"/>
        <v>=P</v>
      </c>
      <c r="AQ105" s="425" t="str">
        <f t="shared" si="15"/>
        <v>LOAD</v>
      </c>
      <c r="AR105" s="425"/>
      <c r="AS105" s="426"/>
      <c r="AT105" s="222">
        <v>68</v>
      </c>
      <c r="AU105" s="87" t="str">
        <f t="shared" si="16"/>
        <v>0P</v>
      </c>
      <c r="AV105" s="425" t="str">
        <f t="shared" si="17"/>
        <v>LOAD</v>
      </c>
      <c r="AW105" s="425"/>
      <c r="AX105" s="426"/>
      <c r="AZ105" s="32">
        <f t="shared" si="23"/>
        <v>0</v>
      </c>
      <c r="BJ105" s="2"/>
      <c r="BK105" s="222">
        <v>43</v>
      </c>
      <c r="BL105" s="87" t="str">
        <f t="shared" si="18"/>
        <v>=P</v>
      </c>
      <c r="BM105" s="424" t="str">
        <f t="shared" si="19"/>
        <v>LOAD</v>
      </c>
      <c r="BN105" s="425"/>
      <c r="BO105" s="425"/>
      <c r="BP105" s="425"/>
      <c r="BQ105" s="426"/>
      <c r="BR105" s="222">
        <v>68</v>
      </c>
      <c r="BS105" s="87" t="str">
        <f t="shared" si="20"/>
        <v>0P</v>
      </c>
      <c r="BT105" s="424" t="str">
        <f t="shared" si="21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2"/>
        <v>=</v>
      </c>
      <c r="AO106" s="222">
        <v>69</v>
      </c>
      <c r="AP106" s="87" t="str">
        <f t="shared" si="14"/>
        <v>=P</v>
      </c>
      <c r="AQ106" s="425" t="str">
        <f t="shared" si="15"/>
        <v>LOAD</v>
      </c>
      <c r="AR106" s="425"/>
      <c r="AS106" s="426"/>
      <c r="AT106" s="222">
        <v>70</v>
      </c>
      <c r="AU106" s="87" t="str">
        <f t="shared" si="16"/>
        <v>0P</v>
      </c>
      <c r="AV106" s="425" t="str">
        <f t="shared" si="17"/>
        <v>LOAD</v>
      </c>
      <c r="AW106" s="425"/>
      <c r="AX106" s="426"/>
      <c r="AZ106" s="32">
        <f t="shared" si="23"/>
        <v>0</v>
      </c>
      <c r="BJ106" s="2"/>
      <c r="BK106" s="222">
        <v>43</v>
      </c>
      <c r="BL106" s="87" t="str">
        <f t="shared" si="18"/>
        <v>=P</v>
      </c>
      <c r="BM106" s="424" t="str">
        <f t="shared" si="19"/>
        <v>LOAD</v>
      </c>
      <c r="BN106" s="425"/>
      <c r="BO106" s="425"/>
      <c r="BP106" s="425"/>
      <c r="BQ106" s="426"/>
      <c r="BR106" s="222">
        <v>70</v>
      </c>
      <c r="BS106" s="87" t="str">
        <f t="shared" si="20"/>
        <v>0P</v>
      </c>
      <c r="BT106" s="424" t="str">
        <f t="shared" si="21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2"/>
        <v>=</v>
      </c>
      <c r="AO107" s="222">
        <v>71</v>
      </c>
      <c r="AP107" s="87" t="str">
        <f t="shared" si="14"/>
        <v>=P</v>
      </c>
      <c r="AQ107" s="425" t="str">
        <f t="shared" si="15"/>
        <v>LOAD</v>
      </c>
      <c r="AR107" s="425"/>
      <c r="AS107" s="426"/>
      <c r="AT107" s="222">
        <v>72</v>
      </c>
      <c r="AU107" s="87" t="str">
        <f t="shared" si="16"/>
        <v>0P</v>
      </c>
      <c r="AV107" s="425" t="str">
        <f t="shared" si="17"/>
        <v>LOAD</v>
      </c>
      <c r="AW107" s="425"/>
      <c r="AX107" s="426"/>
      <c r="AZ107" s="32">
        <f t="shared" si="23"/>
        <v>0</v>
      </c>
      <c r="BJ107" s="2"/>
      <c r="BK107" s="222">
        <v>43</v>
      </c>
      <c r="BL107" s="87" t="str">
        <f t="shared" si="18"/>
        <v>=P</v>
      </c>
      <c r="BM107" s="424" t="str">
        <f t="shared" si="19"/>
        <v>LOAD</v>
      </c>
      <c r="BN107" s="425"/>
      <c r="BO107" s="425"/>
      <c r="BP107" s="425"/>
      <c r="BQ107" s="426"/>
      <c r="BR107" s="222">
        <v>72</v>
      </c>
      <c r="BS107" s="87" t="str">
        <f t="shared" si="20"/>
        <v>0P</v>
      </c>
      <c r="BT107" s="424" t="str">
        <f t="shared" si="21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22"/>
        <v>=</v>
      </c>
      <c r="AO108" s="222">
        <v>73</v>
      </c>
      <c r="AP108" s="87" t="str">
        <f t="shared" si="14"/>
        <v>=P</v>
      </c>
      <c r="AQ108" s="425" t="str">
        <f t="shared" si="15"/>
        <v>LOAD</v>
      </c>
      <c r="AR108" s="425"/>
      <c r="AS108" s="426"/>
      <c r="AT108" s="222">
        <v>74</v>
      </c>
      <c r="AU108" s="87" t="str">
        <f t="shared" si="16"/>
        <v>0P</v>
      </c>
      <c r="AV108" s="425" t="str">
        <f t="shared" si="17"/>
        <v>LOAD</v>
      </c>
      <c r="AW108" s="425"/>
      <c r="AX108" s="426"/>
      <c r="AZ108" s="32">
        <f t="shared" si="23"/>
        <v>0</v>
      </c>
      <c r="BJ108" s="2"/>
      <c r="BK108" s="222">
        <v>43</v>
      </c>
      <c r="BL108" s="87" t="str">
        <f t="shared" si="18"/>
        <v>=P</v>
      </c>
      <c r="BM108" s="424" t="str">
        <f t="shared" si="19"/>
        <v>LOAD</v>
      </c>
      <c r="BN108" s="425"/>
      <c r="BO108" s="425"/>
      <c r="BP108" s="425"/>
      <c r="BQ108" s="426"/>
      <c r="BR108" s="222">
        <v>74</v>
      </c>
      <c r="BS108" s="87" t="str">
        <f t="shared" si="20"/>
        <v>0P</v>
      </c>
      <c r="BT108" s="424" t="str">
        <f t="shared" si="21"/>
        <v>LOAD</v>
      </c>
      <c r="BU108" s="425"/>
      <c r="BV108" s="425"/>
      <c r="BW108" s="425"/>
      <c r="BX108" s="426"/>
    </row>
    <row r="109" spans="39:76" ht="24" customHeight="1">
      <c r="AM109" s="32">
        <f t="shared" si="22"/>
        <v>0</v>
      </c>
      <c r="AO109" s="222">
        <v>75</v>
      </c>
      <c r="AP109" s="87" t="str">
        <f t="shared" si="14"/>
        <v>0P</v>
      </c>
      <c r="AQ109" s="425" t="str">
        <f t="shared" si="15"/>
        <v>LOAD</v>
      </c>
      <c r="AR109" s="425"/>
      <c r="AS109" s="426"/>
      <c r="AT109" s="222">
        <v>76</v>
      </c>
      <c r="AU109" s="87" t="str">
        <f t="shared" si="16"/>
        <v>0P</v>
      </c>
      <c r="AV109" s="425" t="str">
        <f t="shared" si="17"/>
        <v>LOAD</v>
      </c>
      <c r="AW109" s="425"/>
      <c r="AX109" s="426"/>
      <c r="AZ109" s="32">
        <f t="shared" si="23"/>
        <v>0</v>
      </c>
      <c r="BJ109" s="2"/>
      <c r="BK109" s="222">
        <v>43</v>
      </c>
      <c r="BL109" s="87" t="str">
        <f t="shared" si="18"/>
        <v>0P</v>
      </c>
      <c r="BM109" s="424" t="str">
        <f t="shared" si="19"/>
        <v>LOAD</v>
      </c>
      <c r="BN109" s="425"/>
      <c r="BO109" s="425"/>
      <c r="BP109" s="425"/>
      <c r="BQ109" s="426"/>
      <c r="BR109" s="222">
        <v>76</v>
      </c>
      <c r="BS109" s="87" t="str">
        <f t="shared" si="20"/>
        <v>0P</v>
      </c>
      <c r="BT109" s="424" t="str">
        <f t="shared" si="21"/>
        <v>LOAD</v>
      </c>
      <c r="BU109" s="425"/>
      <c r="BV109" s="425"/>
      <c r="BW109" s="425"/>
      <c r="BX109" s="426"/>
    </row>
    <row r="110" spans="39:76" ht="24" customHeight="1">
      <c r="AM110" s="32">
        <f>IF(I25=0,IF(I47=0,I46,I47),I25)</f>
        <v>0</v>
      </c>
      <c r="AO110" s="222">
        <v>77</v>
      </c>
      <c r="AP110" s="87" t="str">
        <f t="shared" si="14"/>
        <v>0P</v>
      </c>
      <c r="AQ110" s="425" t="str">
        <f>IF(AM110=1,IF($D25="","",$D25),IF(AND(AM110=2,AM109=1),$D25,IF(AND(AM110=3,AM109=1),$D25,$AQ109)))</f>
        <v>LOAD</v>
      </c>
      <c r="AR110" s="425"/>
      <c r="AS110" s="426"/>
      <c r="AT110" s="222">
        <v>78</v>
      </c>
      <c r="AU110" s="87" t="str">
        <f t="shared" si="16"/>
        <v>0P</v>
      </c>
      <c r="AV110" s="425" t="str">
        <f>IF(AZ110=1,IF($S25="","",$S25),IF(AND(AZ110=2,AZ109=1),$S25,IF(AND(AZ110=2,AZ109=3),$S25,IF(AND(AZ110=3,AZ109=1),$S25,IF(AND(AZ110=3,AZ109=2),$S25,$AV109)))))</f>
        <v>LOAD</v>
      </c>
      <c r="AW110" s="425"/>
      <c r="AX110" s="426"/>
      <c r="AZ110" s="32">
        <f>IF(R25=0,IF(R47=0,R46,R47),R25)</f>
        <v>0</v>
      </c>
      <c r="BJ110" s="2"/>
      <c r="BK110" s="222">
        <v>43</v>
      </c>
      <c r="BL110" s="87" t="str">
        <f t="shared" si="18"/>
        <v>0P</v>
      </c>
      <c r="BM110" s="424" t="str">
        <f>IF($AM110=1,IF($D25="","",$D25),IF(AND($AM110=2,$AM109=1),$D25,IF(AND($AM110=3,$AM109=1),$D25,$BM109)))</f>
        <v>LOAD</v>
      </c>
      <c r="BN110" s="425"/>
      <c r="BO110" s="425"/>
      <c r="BP110" s="425"/>
      <c r="BQ110" s="426"/>
      <c r="BR110" s="222">
        <v>78</v>
      </c>
      <c r="BS110" s="87" t="str">
        <f t="shared" si="20"/>
        <v>0P</v>
      </c>
      <c r="BT110" s="424" t="str">
        <f>IF($AZ110=1,IF($S25="","",$S25),IF(AND($AZ110=2,$AZ109=1),$S25,IF(AND($AZ110=2,$AZ109=3),$S25,IF(AND($AZ110=3,$AZ109=1),$S25,IF(AND($AZ110=3,$AZ109=2),$S25,$BT109)))))</f>
        <v>LOAD</v>
      </c>
      <c r="BU110" s="425"/>
      <c r="BV110" s="425"/>
      <c r="BW110" s="425"/>
      <c r="BX110" s="426"/>
    </row>
    <row r="111" spans="39:76" ht="24" customHeight="1">
      <c r="AM111" s="32">
        <f>IF(I26=0,IF(I25=0,I47,I25),I26)</f>
        <v>0</v>
      </c>
      <c r="AO111" s="222">
        <v>79</v>
      </c>
      <c r="AP111" s="87" t="str">
        <f t="shared" si="14"/>
        <v>0P</v>
      </c>
      <c r="AQ111" s="425" t="str">
        <f>IF(AM111=1,IF($D26="","",$D26),IF(AND(AM111=2,AM110=1),$D26,IF(AND(AM111=3,AM110=1),$D26,$AQ110)))</f>
        <v>LOAD</v>
      </c>
      <c r="AR111" s="425"/>
      <c r="AS111" s="426"/>
      <c r="AT111" s="222">
        <v>80</v>
      </c>
      <c r="AU111" s="87" t="str">
        <f t="shared" si="16"/>
        <v>0P</v>
      </c>
      <c r="AV111" s="425" t="str">
        <f>IF(AZ111=1,IF($S26="","",$S26),IF(AND(AZ111=2,AZ110=1),$S26,IF(AND(AZ111=2,AZ110=3),$S26,IF(AND(AZ111=3,AZ110=1),$S26,IF(AND(AZ111=3,AZ110=2),$S26,$AV110)))))</f>
        <v>LOAD</v>
      </c>
      <c r="AW111" s="425"/>
      <c r="AX111" s="426"/>
      <c r="AZ111" s="32">
        <f>IF(R26=0,IF(R25=0,R47,R25),R26)</f>
        <v>0</v>
      </c>
      <c r="BJ111" s="2"/>
      <c r="BK111" s="222">
        <v>43</v>
      </c>
      <c r="BL111" s="87" t="str">
        <f t="shared" si="18"/>
        <v>0P</v>
      </c>
      <c r="BM111" s="424" t="str">
        <f>IF($AM111=1,IF($D26="","",$D26),IF(AND($AM111=2,$AM110=1),$D26,IF(AND($AM111=3,$AM110=1),$D26,$BM110)))</f>
        <v>LOAD</v>
      </c>
      <c r="BN111" s="425"/>
      <c r="BO111" s="425"/>
      <c r="BP111" s="425"/>
      <c r="BQ111" s="426"/>
      <c r="BR111" s="222">
        <v>80</v>
      </c>
      <c r="BS111" s="87" t="str">
        <f t="shared" si="20"/>
        <v>0P</v>
      </c>
      <c r="BT111" s="424" t="str">
        <f>IF($AZ111=1,IF($S26="","",$S26),IF(AND($AZ111=2,$AZ110=1),$S26,IF(AND($AZ111=2,$AZ110=3),$S26,IF(AND($AZ111=3,$AZ110=1),$S26,IF(AND($AZ111=3,$AZ110=2),$S26,$BT110)))))</f>
        <v>LOAD</v>
      </c>
      <c r="BU111" s="425"/>
      <c r="BV111" s="425"/>
      <c r="BW111" s="425"/>
      <c r="BX111" s="426"/>
    </row>
    <row r="112" spans="39:76" ht="24" customHeight="1">
      <c r="AM112" s="32">
        <f>IF(I27=0,IF(I26=0,I25,I26),I27)</f>
        <v>0</v>
      </c>
      <c r="AO112" s="222">
        <v>81</v>
      </c>
      <c r="AP112" s="87" t="str">
        <f t="shared" si="14"/>
        <v>0P</v>
      </c>
      <c r="AQ112" s="425" t="str">
        <f>IF(AM112=1,IF($D27="","",$D27),IF(AND(AM112=2,AM111=1),$D27,IF(AND(AM112=3,AM111=1),$D27,$AQ111)))</f>
        <v>LOAD</v>
      </c>
      <c r="AR112" s="425"/>
      <c r="AS112" s="426"/>
      <c r="AT112" s="222">
        <v>82</v>
      </c>
      <c r="AU112" s="87" t="str">
        <f t="shared" si="16"/>
        <v>0P</v>
      </c>
      <c r="AV112" s="425" t="str">
        <f>IF(AZ112=1,IF($S27="","",$S27),IF(AND(AZ112=2,AZ111=1),$S27,IF(AND(AZ112=2,AZ111=3),$S27,IF(AND(AZ112=3,AZ111=1),$S27,IF(AND(AZ112=3,AZ111=2),$S27,$AV111)))))</f>
        <v>LOAD</v>
      </c>
      <c r="AW112" s="425"/>
      <c r="AX112" s="426"/>
      <c r="AZ112" s="32">
        <f>IF(R27=0,IF(R26=0,R25,R26),R27)</f>
        <v>0</v>
      </c>
      <c r="BJ112" s="2"/>
      <c r="BK112" s="222">
        <v>43</v>
      </c>
      <c r="BL112" s="87" t="str">
        <f t="shared" si="18"/>
        <v>0P</v>
      </c>
      <c r="BM112" s="424" t="str">
        <f>IF($AM112=1,IF($D27="","",$D27),IF(AND($AM112=2,$AM111=1),$D27,IF(AND($AM112=3,$AM111=1),$D27,$BM111)))</f>
        <v>LOAD</v>
      </c>
      <c r="BN112" s="425"/>
      <c r="BO112" s="425"/>
      <c r="BP112" s="425"/>
      <c r="BQ112" s="426"/>
      <c r="BR112" s="222">
        <v>82</v>
      </c>
      <c r="BS112" s="87" t="str">
        <f t="shared" si="20"/>
        <v>0P</v>
      </c>
      <c r="BT112" s="424" t="str">
        <f>IF($AZ112=1,IF($S27="","",$S27),IF(AND($AZ112=2,$AZ111=1),$S27,IF(AND($AZ112=2,$AZ111=3),$S27,IF(AND($AZ112=3,$AZ111=1),$S27,IF(AND($AZ112=3,$AZ111=2),$S27,$BT111)))))</f>
        <v>LOAD</v>
      </c>
      <c r="BU112" s="425"/>
      <c r="BV112" s="425"/>
      <c r="BW112" s="425"/>
      <c r="BX112" s="426"/>
    </row>
    <row r="113" spans="39:76" ht="24" customHeight="1">
      <c r="AM113" s="32">
        <f>IF(I28=0,IF(I27=0,I26,I27),I28)</f>
        <v>0</v>
      </c>
      <c r="AO113" s="222">
        <v>83</v>
      </c>
      <c r="AP113" s="87" t="str">
        <f t="shared" si="14"/>
        <v>0P</v>
      </c>
      <c r="AQ113" s="425" t="str">
        <f>IF(AM113=1,IF($D28="","",$D28),IF(AND(AM113=2,AM112=1),$D28,IF(AND(AM113=3,AM112=1),$D28,$AQ112)))</f>
        <v>LOAD</v>
      </c>
      <c r="AR113" s="425"/>
      <c r="AS113" s="426"/>
      <c r="AT113" s="222">
        <v>84</v>
      </c>
      <c r="AU113" s="87" t="str">
        <f t="shared" si="16"/>
        <v>0P</v>
      </c>
      <c r="AV113" s="425" t="str">
        <f>IF(AZ113=1,IF($S28="","",$S28),IF(AND(AZ113=2,AZ112=1),$S28,IF(AND(AZ113=2,AZ112=3),$S28,IF(AND(AZ113=3,AZ112=1),$S28,IF(AND(AZ113=3,AZ112=2),$S28,$AV112)))))</f>
        <v>LOAD</v>
      </c>
      <c r="AW113" s="425"/>
      <c r="AX113" s="426"/>
      <c r="AZ113" s="32">
        <f>IF(R28=0,IF(R27=0,R26,R27),R28)</f>
        <v>0</v>
      </c>
      <c r="BJ113" s="2"/>
      <c r="BK113" s="222">
        <v>43</v>
      </c>
      <c r="BL113" s="87" t="str">
        <f t="shared" si="18"/>
        <v>0P</v>
      </c>
      <c r="BM113" s="424" t="str">
        <f>IF($AM113=1,IF($D28="","",$D28),IF(AND($AM113=2,$AM112=1),$D28,IF(AND($AM113=3,$AM112=1),$D28,$BM112)))</f>
        <v>LOAD</v>
      </c>
      <c r="BN113" s="425"/>
      <c r="BO113" s="425"/>
      <c r="BP113" s="425"/>
      <c r="BQ113" s="426"/>
      <c r="BR113" s="222">
        <v>84</v>
      </c>
      <c r="BS113" s="87" t="str">
        <f t="shared" si="20"/>
        <v>0P</v>
      </c>
      <c r="BT113" s="424" t="str">
        <f>IF($AZ113=1,IF($S28="","",$S28),IF(AND($AZ113=2,$AZ112=1),$S28,IF(AND($AZ113=2,$AZ112=3),$S28,IF(AND($AZ113=3,$AZ112=1),$S28,IF(AND($AZ113=3,$AZ112=2),$S28,$BT112)))))</f>
        <v>LOAD</v>
      </c>
      <c r="BU113" s="425"/>
      <c r="BV113" s="425"/>
      <c r="BW113" s="425"/>
      <c r="BX113" s="426"/>
    </row>
    <row r="114" spans="39:76" ht="24" customHeight="1">
      <c r="AO114" s="427" t="s">
        <v>86</v>
      </c>
      <c r="AP114" s="427"/>
      <c r="AQ114" s="427"/>
      <c r="AR114" s="427"/>
      <c r="AS114" s="427"/>
      <c r="AT114" s="427"/>
      <c r="AU114" s="427"/>
      <c r="AV114" s="427"/>
      <c r="AW114" s="427"/>
      <c r="AX114" s="427"/>
      <c r="BJ114" s="2"/>
      <c r="BK114" s="427" t="s">
        <v>86</v>
      </c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</row>
    <row r="115" spans="39:76" ht="24" customHeight="1"/>
    <row r="116" spans="39:76" s="2" customFormat="1" ht="26.25" customHeight="1">
      <c r="AM116" s="1"/>
      <c r="AZ116" s="1"/>
    </row>
    <row r="117" spans="39:76" s="2" customFormat="1" ht="24" customHeight="1">
      <c r="AM117" s="1"/>
      <c r="AZ117" s="1"/>
    </row>
    <row r="118" spans="39:76" ht="24" customHeight="1"/>
    <row r="119" spans="39:76" ht="24" customHeight="1"/>
    <row r="120" spans="39:76" ht="24" customHeight="1"/>
    <row r="121" spans="39:76" ht="24" customHeight="1">
      <c r="AX121"/>
      <c r="AY121"/>
      <c r="BA121"/>
      <c r="BB121"/>
      <c r="BC121"/>
    </row>
    <row r="122" spans="39:76" ht="24" customHeight="1">
      <c r="AX122"/>
      <c r="AY122"/>
      <c r="BA122"/>
      <c r="BB122"/>
      <c r="BC122"/>
    </row>
    <row r="123" spans="39:76" ht="24" customHeight="1">
      <c r="AX123"/>
      <c r="AY123"/>
      <c r="BA123"/>
      <c r="BB123"/>
      <c r="BC123"/>
    </row>
    <row r="124" spans="39:76" ht="24" customHeight="1">
      <c r="AX124"/>
      <c r="AY124"/>
      <c r="BA124"/>
      <c r="BB124"/>
      <c r="BC124"/>
    </row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</sheetData>
  <mergeCells count="282">
    <mergeCell ref="D14:H15"/>
    <mergeCell ref="I14:I15"/>
    <mergeCell ref="J14:J15"/>
    <mergeCell ref="D16:H17"/>
    <mergeCell ref="I16:I17"/>
    <mergeCell ref="J16:J17"/>
    <mergeCell ref="Q16:Q17"/>
    <mergeCell ref="R16:R17"/>
    <mergeCell ref="S16:W17"/>
    <mergeCell ref="D12:H13"/>
    <mergeCell ref="I12:I13"/>
    <mergeCell ref="J12:J13"/>
    <mergeCell ref="S14:W14"/>
    <mergeCell ref="S15:W15"/>
    <mergeCell ref="AO114:AX114"/>
    <mergeCell ref="BK114:BX114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AQ96:AS96"/>
    <mergeCell ref="AV96:AX96"/>
    <mergeCell ref="BM96:BQ96"/>
    <mergeCell ref="BT96:BX96"/>
    <mergeCell ref="AQ97:AS97"/>
    <mergeCell ref="AV97:AX97"/>
    <mergeCell ref="BM97:BQ97"/>
    <mergeCell ref="BT97:BX97"/>
    <mergeCell ref="AQ94:AS94"/>
    <mergeCell ref="AV94:AX94"/>
    <mergeCell ref="BM94:BQ94"/>
    <mergeCell ref="BT94:BX94"/>
    <mergeCell ref="AQ95:AS95"/>
    <mergeCell ref="AV95:AX95"/>
    <mergeCell ref="BM95:BQ95"/>
    <mergeCell ref="BT95:BX95"/>
    <mergeCell ref="BR92:BS92"/>
    <mergeCell ref="BT92:BX92"/>
    <mergeCell ref="AQ93:AS93"/>
    <mergeCell ref="AV93:AX93"/>
    <mergeCell ref="BM93:BQ93"/>
    <mergeCell ref="BT93:BX93"/>
    <mergeCell ref="AO92:AP92"/>
    <mergeCell ref="AQ92:AS92"/>
    <mergeCell ref="AT92:AU92"/>
    <mergeCell ref="AV92:AX92"/>
    <mergeCell ref="BK92:BL92"/>
    <mergeCell ref="BM92:BQ92"/>
    <mergeCell ref="AO90:AQ90"/>
    <mergeCell ref="AR90:AX90"/>
    <mergeCell ref="BK90:BM90"/>
    <mergeCell ref="BN90:BX90"/>
    <mergeCell ref="AO91:AS91"/>
    <mergeCell ref="AT91:AV91"/>
    <mergeCell ref="AW91:AX91"/>
    <mergeCell ref="BK91:BQ91"/>
    <mergeCell ref="BR91:BT91"/>
    <mergeCell ref="BU91:BX91"/>
    <mergeCell ref="AO86:AX86"/>
    <mergeCell ref="BK86:BX86"/>
    <mergeCell ref="AO88:AX88"/>
    <mergeCell ref="BK88:BX88"/>
    <mergeCell ref="AO89:AQ89"/>
    <mergeCell ref="AR89:AX89"/>
    <mergeCell ref="BK89:BM89"/>
    <mergeCell ref="BN89:BX89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AQ68:AS68"/>
    <mergeCell ref="AV68:AX68"/>
    <mergeCell ref="BM68:BQ68"/>
    <mergeCell ref="BT68:BX68"/>
    <mergeCell ref="AQ69:AS69"/>
    <mergeCell ref="AV69:AX69"/>
    <mergeCell ref="BM69:BQ69"/>
    <mergeCell ref="BT69:BX69"/>
    <mergeCell ref="AQ66:AS66"/>
    <mergeCell ref="AV66:AX66"/>
    <mergeCell ref="BM66:BQ66"/>
    <mergeCell ref="BT66:BX66"/>
    <mergeCell ref="AQ67:AS67"/>
    <mergeCell ref="AV67:AX67"/>
    <mergeCell ref="BM67:BQ67"/>
    <mergeCell ref="BT67:BX67"/>
    <mergeCell ref="BR64:BS64"/>
    <mergeCell ref="BT64:BX64"/>
    <mergeCell ref="AQ65:AS65"/>
    <mergeCell ref="AV65:AX65"/>
    <mergeCell ref="BM65:BQ65"/>
    <mergeCell ref="BT65:BX65"/>
    <mergeCell ref="AO60:AX60"/>
    <mergeCell ref="BK60:BX60"/>
    <mergeCell ref="AO61:AQ61"/>
    <mergeCell ref="AR61:AX61"/>
    <mergeCell ref="BK61:BM61"/>
    <mergeCell ref="BN61:BX61"/>
    <mergeCell ref="AO64:AP64"/>
    <mergeCell ref="AQ64:AS64"/>
    <mergeCell ref="AT64:AU64"/>
    <mergeCell ref="AV64:AX64"/>
    <mergeCell ref="BK64:BL64"/>
    <mergeCell ref="BM64:BQ64"/>
    <mergeCell ref="AO62:AQ62"/>
    <mergeCell ref="AR62:AX62"/>
    <mergeCell ref="BK62:BM62"/>
    <mergeCell ref="BN62:BX62"/>
    <mergeCell ref="AO63:AS63"/>
    <mergeCell ref="AT63:AV63"/>
    <mergeCell ref="AW63:AX63"/>
    <mergeCell ref="BK63:BQ63"/>
    <mergeCell ref="BR63:BT63"/>
    <mergeCell ref="BU63:BX63"/>
    <mergeCell ref="D30:E30"/>
    <mergeCell ref="AW59:AX59"/>
    <mergeCell ref="BU59:BX59"/>
    <mergeCell ref="E27:W27"/>
    <mergeCell ref="E28:W28"/>
    <mergeCell ref="U20:W20"/>
    <mergeCell ref="D23:E23"/>
    <mergeCell ref="D25:W25"/>
    <mergeCell ref="E26:W26"/>
    <mergeCell ref="P35:P36"/>
    <mergeCell ref="Q35:W36"/>
    <mergeCell ref="AC9:AE9"/>
    <mergeCell ref="AG9:AH9"/>
    <mergeCell ref="Q12:Q13"/>
    <mergeCell ref="R12:R13"/>
    <mergeCell ref="S12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  <mergeCell ref="E1:H1"/>
    <mergeCell ref="K1:M1"/>
    <mergeCell ref="O1:S1"/>
    <mergeCell ref="V1:W1"/>
    <mergeCell ref="K2:M2"/>
    <mergeCell ref="L4:M4"/>
    <mergeCell ref="O4:P4"/>
    <mergeCell ref="S4:V4"/>
    <mergeCell ref="P9:P10"/>
  </mergeCells>
  <conditionalFormatting sqref="I5">
    <cfRule type="expression" dxfId="950" priority="237" stopIfTrue="1">
      <formula>IF(ISBLANK(I6),TRUE)</formula>
    </cfRule>
  </conditionalFormatting>
  <conditionalFormatting sqref="T23:W23 O22:S22 T21:T22 P20:P21 S20:S21 Q21:R21">
    <cfRule type="expression" dxfId="949" priority="236" stopIfTrue="1">
      <formula>IF(AND(ISBLANK($M$21:$N$21)),TRUE)</formula>
    </cfRule>
  </conditionalFormatting>
  <conditionalFormatting sqref="O20">
    <cfRule type="expression" dxfId="948" priority="235" stopIfTrue="1">
      <formula>IF(AND(ISBLANK($I$21:$K$21)),TRUE)</formula>
    </cfRule>
  </conditionalFormatting>
  <conditionalFormatting sqref="Q20:R20">
    <cfRule type="expression" dxfId="947" priority="234" stopIfTrue="1">
      <formula>IF(AND(ISBLANK($M$21:$N$21)),TRUE)</formula>
    </cfRule>
  </conditionalFormatting>
  <conditionalFormatting sqref="M19:N20">
    <cfRule type="expression" dxfId="946" priority="233" stopIfTrue="1">
      <formula>NOT(ISBLANK(M$21))</formula>
    </cfRule>
  </conditionalFormatting>
  <conditionalFormatting sqref="N46">
    <cfRule type="expression" dxfId="945" priority="231" stopIfTrue="1">
      <formula>IF(AND($V$6&gt;0,$I$4&lt;=$V$6),TRUE)</formula>
    </cfRule>
    <cfRule type="expression" dxfId="944" priority="232" stopIfTrue="1">
      <formula>IF(AND($V$6&gt;0,$I$4*0.8&lt;=$V$6),TRUE)</formula>
    </cfRule>
  </conditionalFormatting>
  <conditionalFormatting sqref="M21:N21">
    <cfRule type="expression" dxfId="943" priority="230" stopIfTrue="1">
      <formula>IF(ISBLANK(M21),TRUE)</formula>
    </cfRule>
  </conditionalFormatting>
  <conditionalFormatting sqref="X12:X18">
    <cfRule type="expression" dxfId="942" priority="229" stopIfTrue="1">
      <formula>IF(AND($P12&lt;&gt;0,ISBLANK($X12)),TRUE)</formula>
    </cfRule>
  </conditionalFormatting>
  <conditionalFormatting sqref="C12:C18">
    <cfRule type="expression" dxfId="941" priority="228" stopIfTrue="1">
      <formula>IF(AND($K12&lt;&gt;0,ISBLANK($C12)),TRUE)</formula>
    </cfRule>
  </conditionalFormatting>
  <conditionalFormatting sqref="I6">
    <cfRule type="expression" dxfId="940" priority="225" stopIfTrue="1">
      <formula>IF(OR(ISBLANK($I$6),$V$6=0),TRUE)</formula>
    </cfRule>
    <cfRule type="expression" dxfId="939" priority="226" stopIfTrue="1">
      <formula>IF(OR($I$6&gt;$I$4,$I$6&lt;=$V$6),TRUE)</formula>
    </cfRule>
    <cfRule type="expression" dxfId="938" priority="227" stopIfTrue="1">
      <formula>IF(OR($I$6&lt;$I$4,$I$6*0.8&lt;=$V$6),TRUE)</formula>
    </cfRule>
  </conditionalFormatting>
  <conditionalFormatting sqref="I7">
    <cfRule type="expression" dxfId="937" priority="223" stopIfTrue="1">
      <formula>IF(ISBLANK($I$6),IF($I$7&gt;=$I$5,TRUE,FALSE),IF($I$7&gt;=$I$6,TRUE,FALSE))</formula>
    </cfRule>
    <cfRule type="expression" dxfId="936" priority="224" stopIfTrue="1">
      <formula>IF(ISBLANK($I$6),IF($I$7&gt;=$I$5*0.8,TRUE,FALSE),IF($I$7&gt;=$I$6*0.8,TRUE,FALSE))</formula>
    </cfRule>
  </conditionalFormatting>
  <conditionalFormatting sqref="O4:O7 I4 L4:L7">
    <cfRule type="expression" dxfId="935" priority="222" stopIfTrue="1">
      <formula>IF(AND(ISBLANK(#REF!),NOT(ISBLANK(#REF!))),TRUE)</formula>
    </cfRule>
  </conditionalFormatting>
  <conditionalFormatting sqref="J12 J14:J17">
    <cfRule type="expression" dxfId="934" priority="219" stopIfTrue="1">
      <formula>IF(J12&lt;K12/$F$4,TRUE,FALSE)</formula>
    </cfRule>
    <cfRule type="expression" dxfId="933" priority="220" stopIfTrue="1">
      <formula>IF(J12*0.8&lt;K12/$F$4,TRUE,FALSE)</formula>
    </cfRule>
  </conditionalFormatting>
  <conditionalFormatting sqref="Q14:Q17">
    <cfRule type="expression" dxfId="932" priority="217" stopIfTrue="1">
      <formula>IF(Q14&lt;P14/$F$4,TRUE,FALSE)</formula>
    </cfRule>
    <cfRule type="expression" dxfId="931" priority="218" stopIfTrue="1">
      <formula>IF(Q14*0.8&lt;P14/$F$4,TRUE,FALSE)</formula>
    </cfRule>
  </conditionalFormatting>
  <conditionalFormatting sqref="Q12">
    <cfRule type="expression" dxfId="930" priority="215" stopIfTrue="1">
      <formula>IF(Q12&lt;SUM(P12:P13)/$F$5,TRUE,FALSE)</formula>
    </cfRule>
    <cfRule type="expression" dxfId="929" priority="216" stopIfTrue="1">
      <formula>IF(Q12*0.8&lt;SUM(P12:P13)/$F$5,TRUE,FALSE)</formula>
    </cfRule>
  </conditionalFormatting>
  <conditionalFormatting sqref="J13">
    <cfRule type="expression" dxfId="928" priority="213" stopIfTrue="1">
      <formula>IF(J13&lt;K13/$F$4,TRUE,FALSE)</formula>
    </cfRule>
    <cfRule type="expression" dxfId="927" priority="214" stopIfTrue="1">
      <formula>IF(J13*0.8&lt;K13/$F$4,TRUE,FALSE)</formula>
    </cfRule>
  </conditionalFormatting>
  <conditionalFormatting sqref="J14">
    <cfRule type="expression" dxfId="926" priority="211" stopIfTrue="1">
      <formula>IF(J14&lt;K14/$F$4,TRUE,FALSE)</formula>
    </cfRule>
    <cfRule type="expression" dxfId="925" priority="212" stopIfTrue="1">
      <formula>IF(J14*0.8&lt;K14/$F$4,TRUE,FALSE)</formula>
    </cfRule>
  </conditionalFormatting>
  <conditionalFormatting sqref="Q14">
    <cfRule type="expression" dxfId="924" priority="197" stopIfTrue="1">
      <formula>IF(Q14&lt;SUM(P14:P15)/$F$5,TRUE,FALSE)</formula>
    </cfRule>
    <cfRule type="expression" dxfId="923" priority="198" stopIfTrue="1">
      <formula>IF(Q14*0.8&lt;SUM(P14:P15)/$F$5,TRUE,FALSE)</formula>
    </cfRule>
  </conditionalFormatting>
  <conditionalFormatting sqref="J16">
    <cfRule type="expression" dxfId="922" priority="185" stopIfTrue="1">
      <formula>IF(J16&lt;K16/$F$4,TRUE,FALSE)</formula>
    </cfRule>
    <cfRule type="expression" dxfId="921" priority="186" stopIfTrue="1">
      <formula>IF(J16*0.8&lt;K16/$F$4,TRUE,FALSE)</formula>
    </cfRule>
  </conditionalFormatting>
  <conditionalFormatting sqref="Q16">
    <cfRule type="expression" dxfId="920" priority="183" stopIfTrue="1">
      <formula>IF(Q16&lt;SUM(P16:P17)/$F$5,TRUE,FALSE)</formula>
    </cfRule>
    <cfRule type="expression" dxfId="919" priority="184" stopIfTrue="1">
      <formula>IF(Q16*0.8&lt;SUM(P16:P17)/$F$5,TRUE,FALSE)</formula>
    </cfRule>
  </conditionalFormatting>
  <conditionalFormatting sqref="J17">
    <cfRule type="expression" dxfId="918" priority="181" stopIfTrue="1">
      <formula>IF(J17&lt;K17/$F$4,TRUE,FALSE)</formula>
    </cfRule>
    <cfRule type="expression" dxfId="917" priority="182" stopIfTrue="1">
      <formula>IF(J17*0.8&lt;K17/$F$4,TRUE,FALSE)</formula>
    </cfRule>
  </conditionalFormatting>
  <conditionalFormatting sqref="J12">
    <cfRule type="expression" dxfId="916" priority="179" stopIfTrue="1">
      <formula>IF(J12&lt;K12/$F$4,TRUE,FALSE)</formula>
    </cfRule>
    <cfRule type="expression" dxfId="915" priority="180" stopIfTrue="1">
      <formula>IF(J12*0.8&lt;K12/$F$4,TRUE,FALSE)</formula>
    </cfRule>
  </conditionalFormatting>
  <conditionalFormatting sqref="J13">
    <cfRule type="expression" dxfId="914" priority="177" stopIfTrue="1">
      <formula>IF(J13&lt;K13/$F$4,TRUE,FALSE)</formula>
    </cfRule>
    <cfRule type="expression" dxfId="913" priority="178" stopIfTrue="1">
      <formula>IF(J13*0.8&lt;K13/$F$4,TRUE,FALSE)</formula>
    </cfRule>
  </conditionalFormatting>
  <conditionalFormatting sqref="Q12">
    <cfRule type="expression" dxfId="912" priority="175" stopIfTrue="1">
      <formula>IF(Q12&lt;P12/$F$4,TRUE,FALSE)</formula>
    </cfRule>
    <cfRule type="expression" dxfId="911" priority="176" stopIfTrue="1">
      <formula>IF(Q12*0.8&lt;P12/$F$4,TRUE,FALSE)</formula>
    </cfRule>
  </conditionalFormatting>
  <conditionalFormatting sqref="Q13">
    <cfRule type="expression" dxfId="910" priority="173" stopIfTrue="1">
      <formula>IF(Q13&lt;P13/$F$4,TRUE,FALSE)</formula>
    </cfRule>
    <cfRule type="expression" dxfId="909" priority="174" stopIfTrue="1">
      <formula>IF(Q13*0.8&lt;P13/$F$4,TRUE,FALSE)</formula>
    </cfRule>
  </conditionalFormatting>
  <conditionalFormatting sqref="X12:X13">
    <cfRule type="expression" dxfId="908" priority="172" stopIfTrue="1">
      <formula>IF(AND($P12&lt;&gt;0,ISBLANK($X12)),TRUE)</formula>
    </cfRule>
  </conditionalFormatting>
  <conditionalFormatting sqref="Q12">
    <cfRule type="expression" dxfId="907" priority="170" stopIfTrue="1">
      <formula>IF(Q12&lt;P12/$F$4,TRUE,FALSE)</formula>
    </cfRule>
    <cfRule type="expression" dxfId="906" priority="171" stopIfTrue="1">
      <formula>IF(Q12*0.8&lt;P12/$F$4,TRUE,FALSE)</formula>
    </cfRule>
  </conditionalFormatting>
  <conditionalFormatting sqref="Q13">
    <cfRule type="expression" dxfId="905" priority="168" stopIfTrue="1">
      <formula>IF(Q13&lt;P13/$F$4,TRUE,FALSE)</formula>
    </cfRule>
    <cfRule type="expression" dxfId="904" priority="169" stopIfTrue="1">
      <formula>IF(Q13*0.8&lt;P13/$F$4,TRUE,FALSE)</formula>
    </cfRule>
  </conditionalFormatting>
  <conditionalFormatting sqref="Q12">
    <cfRule type="expression" dxfId="903" priority="166" stopIfTrue="1">
      <formula>IF(Q12&lt;SUM(P12:P13)/$F$5,TRUE,FALSE)</formula>
    </cfRule>
    <cfRule type="expression" dxfId="902" priority="167" stopIfTrue="1">
      <formula>IF(Q12*0.8&lt;SUM(P12:P13)/$F$5,TRUE,FALSE)</formula>
    </cfRule>
  </conditionalFormatting>
  <conditionalFormatting sqref="C12:C13">
    <cfRule type="expression" dxfId="901" priority="165" stopIfTrue="1">
      <formula>IF(AND($K12&lt;&gt;0,ISBLANK($C12)),TRUE)</formula>
    </cfRule>
  </conditionalFormatting>
  <conditionalFormatting sqref="J12">
    <cfRule type="expression" dxfId="900" priority="163">
      <formula>IF(J12&lt;SUM(K12:K13)/$F$5,TRUE,FALSE)</formula>
    </cfRule>
    <cfRule type="expression" dxfId="899" priority="164">
      <formula>IF(J12*0.8&lt;SUM(K12:K13)/$F$5,TRUE,FALSE)</formula>
    </cfRule>
  </conditionalFormatting>
  <conditionalFormatting sqref="Q12">
    <cfRule type="expression" dxfId="898" priority="161" stopIfTrue="1">
      <formula>IF(Q12&lt;P12/$F$4,TRUE,FALSE)</formula>
    </cfRule>
    <cfRule type="expression" dxfId="897" priority="162" stopIfTrue="1">
      <formula>IF(Q12*0.8&lt;P12/$F$4,TRUE,FALSE)</formula>
    </cfRule>
  </conditionalFormatting>
  <conditionalFormatting sqref="Q13">
    <cfRule type="expression" dxfId="896" priority="159" stopIfTrue="1">
      <formula>IF(Q13&lt;P13/$F$4,TRUE,FALSE)</formula>
    </cfRule>
    <cfRule type="expression" dxfId="895" priority="160" stopIfTrue="1">
      <formula>IF(Q13*0.8&lt;P13/$F$4,TRUE,FALSE)</formula>
    </cfRule>
  </conditionalFormatting>
  <conditionalFormatting sqref="Q12">
    <cfRule type="expression" dxfId="894" priority="157" stopIfTrue="1">
      <formula>IF(Q12&lt;SUM(P12:P13)/$F$5,TRUE,FALSE)</formula>
    </cfRule>
    <cfRule type="expression" dxfId="893" priority="158" stopIfTrue="1">
      <formula>IF(Q12*0.8&lt;SUM(P12:P13)/$F$5,TRUE,FALSE)</formula>
    </cfRule>
  </conditionalFormatting>
  <conditionalFormatting sqref="X14:X15">
    <cfRule type="expression" dxfId="892" priority="156" stopIfTrue="1">
      <formula>IF(AND($P14&lt;&gt;0,ISBLANK($X14)),TRUE)</formula>
    </cfRule>
  </conditionalFormatting>
  <conditionalFormatting sqref="Q14">
    <cfRule type="expression" dxfId="891" priority="154" stopIfTrue="1">
      <formula>IF(Q14&lt;SUM(P14:P15)/$F$5,TRUE,FALSE)</formula>
    </cfRule>
    <cfRule type="expression" dxfId="890" priority="155" stopIfTrue="1">
      <formula>IF(Q14*0.8&lt;SUM(P14:P15)/$F$5,TRUE,FALSE)</formula>
    </cfRule>
  </conditionalFormatting>
  <conditionalFormatting sqref="Q14:Q15">
    <cfRule type="expression" dxfId="889" priority="152" stopIfTrue="1">
      <formula>IF(Q14&lt;P14/$F$4,TRUE,FALSE)</formula>
    </cfRule>
    <cfRule type="expression" dxfId="888" priority="153" stopIfTrue="1">
      <formula>IF(Q14*0.8&lt;P14/$F$4,TRUE,FALSE)</formula>
    </cfRule>
  </conditionalFormatting>
  <conditionalFormatting sqref="Q16">
    <cfRule type="expression" dxfId="887" priority="132" stopIfTrue="1">
      <formula>IF(Q16&lt;P16/$F$4,TRUE,FALSE)</formula>
    </cfRule>
    <cfRule type="expression" dxfId="886" priority="133" stopIfTrue="1">
      <formula>IF(Q16*0.8&lt;P16/$F$4,TRUE,FALSE)</formula>
    </cfRule>
  </conditionalFormatting>
  <conditionalFormatting sqref="Q17">
    <cfRule type="expression" dxfId="885" priority="130" stopIfTrue="1">
      <formula>IF(Q17&lt;P17/$F$4,TRUE,FALSE)</formula>
    </cfRule>
    <cfRule type="expression" dxfId="884" priority="131" stopIfTrue="1">
      <formula>IF(Q17*0.8&lt;P17/$F$4,TRUE,FALSE)</formula>
    </cfRule>
  </conditionalFormatting>
  <conditionalFormatting sqref="X16:X17">
    <cfRule type="expression" dxfId="883" priority="129" stopIfTrue="1">
      <formula>IF(AND($P16&lt;&gt;0,ISBLANK($X16)),TRUE)</formula>
    </cfRule>
  </conditionalFormatting>
  <conditionalFormatting sqref="Q16">
    <cfRule type="expression" dxfId="882" priority="127" stopIfTrue="1">
      <formula>IF(Q16&lt;P16/$F$4,TRUE,FALSE)</formula>
    </cfRule>
    <cfRule type="expression" dxfId="881" priority="128" stopIfTrue="1">
      <formula>IF(Q16*0.8&lt;P16/$F$4,TRUE,FALSE)</formula>
    </cfRule>
  </conditionalFormatting>
  <conditionalFormatting sqref="Q17">
    <cfRule type="expression" dxfId="880" priority="125" stopIfTrue="1">
      <formula>IF(Q17&lt;P17/$F$4,TRUE,FALSE)</formula>
    </cfRule>
    <cfRule type="expression" dxfId="879" priority="126" stopIfTrue="1">
      <formula>IF(Q17*0.8&lt;P17/$F$4,TRUE,FALSE)</formula>
    </cfRule>
  </conditionalFormatting>
  <conditionalFormatting sqref="Q16">
    <cfRule type="expression" dxfId="878" priority="123" stopIfTrue="1">
      <formula>IF(Q16&lt;SUM(P16:P17)/$F$5,TRUE,FALSE)</formula>
    </cfRule>
    <cfRule type="expression" dxfId="877" priority="124" stopIfTrue="1">
      <formula>IF(Q16*0.8&lt;SUM(P16:P17)/$F$5,TRUE,FALSE)</formula>
    </cfRule>
  </conditionalFormatting>
  <conditionalFormatting sqref="J16">
    <cfRule type="expression" dxfId="876" priority="121" stopIfTrue="1">
      <formula>IF(J16&lt;K16/$F$4,TRUE,FALSE)</formula>
    </cfRule>
    <cfRule type="expression" dxfId="875" priority="122" stopIfTrue="1">
      <formula>IF(J16*0.8&lt;K16/$F$4,TRUE,FALSE)</formula>
    </cfRule>
  </conditionalFormatting>
  <conditionalFormatting sqref="J17">
    <cfRule type="expression" dxfId="874" priority="119" stopIfTrue="1">
      <formula>IF(J17&lt;K17/$F$4,TRUE,FALSE)</formula>
    </cfRule>
    <cfRule type="expression" dxfId="873" priority="120" stopIfTrue="1">
      <formula>IF(J17*0.8&lt;K17/$F$4,TRUE,FALSE)</formula>
    </cfRule>
  </conditionalFormatting>
  <conditionalFormatting sqref="C16:C17">
    <cfRule type="expression" dxfId="872" priority="118" stopIfTrue="1">
      <formula>IF(AND($K16&lt;&gt;0,ISBLANK($C16)),TRUE)</formula>
    </cfRule>
  </conditionalFormatting>
  <conditionalFormatting sqref="J16">
    <cfRule type="expression" dxfId="871" priority="116">
      <formula>IF(J16&lt;SUM(K16:K17)/$F$5,TRUE,FALSE)</formula>
    </cfRule>
    <cfRule type="expression" dxfId="870" priority="117">
      <formula>IF(J16*0.8&lt;SUM(K16:K17)/$F$5,TRUE,FALSE)</formula>
    </cfRule>
  </conditionalFormatting>
  <conditionalFormatting sqref="J14">
    <cfRule type="expression" dxfId="869" priority="114" stopIfTrue="1">
      <formula>IF(J14&lt;K14/$F$4,TRUE,FALSE)</formula>
    </cfRule>
    <cfRule type="expression" dxfId="868" priority="115" stopIfTrue="1">
      <formula>IF(J14*0.8&lt;K14/$F$4,TRUE,FALSE)</formula>
    </cfRule>
  </conditionalFormatting>
  <conditionalFormatting sqref="J15">
    <cfRule type="expression" dxfId="867" priority="112" stopIfTrue="1">
      <formula>IF(J15&lt;K15/$F$4,TRUE,FALSE)</formula>
    </cfRule>
    <cfRule type="expression" dxfId="866" priority="113" stopIfTrue="1">
      <formula>IF(J15*0.8&lt;K15/$F$4,TRUE,FALSE)</formula>
    </cfRule>
  </conditionalFormatting>
  <conditionalFormatting sqref="C14:C15">
    <cfRule type="expression" dxfId="865" priority="111" stopIfTrue="1">
      <formula>IF(AND($K14&lt;&gt;0,ISBLANK($C14)),TRUE)</formula>
    </cfRule>
  </conditionalFormatting>
  <conditionalFormatting sqref="J14">
    <cfRule type="expression" dxfId="864" priority="109">
      <formula>IF(J14&lt;SUM(K14:K15)/$F$5,TRUE,FALSE)</formula>
    </cfRule>
    <cfRule type="expression" dxfId="863" priority="110">
      <formula>IF(J14*0.8&lt;SUM(K14:K15)/$F$5,TRUE,FALSE)</formula>
    </cfRule>
  </conditionalFormatting>
  <conditionalFormatting sqref="Y11:Z11 A11:B11">
    <cfRule type="expression" dxfId="862" priority="303" stopIfTrue="1">
      <formula>IF($AK$39/$P$39&gt;=0.5,TRUE)</formula>
    </cfRule>
  </conditionalFormatting>
  <conditionalFormatting sqref="P35:P36">
    <cfRule type="expression" dxfId="654" priority="107" stopIfTrue="1">
      <formula>IF(P35&lt;Q35/$F$4,TRUE,FALSE)</formula>
    </cfRule>
    <cfRule type="expression" dxfId="653" priority="108" stopIfTrue="1">
      <formula>IF(P35*0.8&lt;Q35/$F$4,TRUE,FALSE)</formula>
    </cfRule>
  </conditionalFormatting>
  <conditionalFormatting sqref="P35">
    <cfRule type="expression" dxfId="652" priority="105" stopIfTrue="1">
      <formula>IF(P35&lt;Q35/$F$4,TRUE,FALSE)</formula>
    </cfRule>
    <cfRule type="expression" dxfId="651" priority="106" stopIfTrue="1">
      <formula>IF(P35*0.8&lt;Q35/$F$4,TRUE,FALSE)</formula>
    </cfRule>
  </conditionalFormatting>
  <conditionalFormatting sqref="P36">
    <cfRule type="expression" dxfId="650" priority="103" stopIfTrue="1">
      <formula>IF(P36&lt;Q36/$F$4,TRUE,FALSE)</formula>
    </cfRule>
    <cfRule type="expression" dxfId="649" priority="104" stopIfTrue="1">
      <formula>IF(P36*0.8&lt;Q36/$F$4,TRUE,FALSE)</formula>
    </cfRule>
  </conditionalFormatting>
  <conditionalFormatting sqref="P35">
    <cfRule type="expression" dxfId="648" priority="101" stopIfTrue="1">
      <formula>IF(P35&lt;Q35/$F$4,TRUE,FALSE)</formula>
    </cfRule>
    <cfRule type="expression" dxfId="647" priority="102" stopIfTrue="1">
      <formula>IF(P35*0.8&lt;Q35/$F$4,TRUE,FALSE)</formula>
    </cfRule>
  </conditionalFormatting>
  <conditionalFormatting sqref="P36">
    <cfRule type="expression" dxfId="646" priority="99" stopIfTrue="1">
      <formula>IF(P36&lt;Q36/$F$4,TRUE,FALSE)</formula>
    </cfRule>
    <cfRule type="expression" dxfId="645" priority="100" stopIfTrue="1">
      <formula>IF(P36*0.8&lt;Q36/$F$4,TRUE,FALSE)</formula>
    </cfRule>
  </conditionalFormatting>
  <conditionalFormatting sqref="P35">
    <cfRule type="expression" dxfId="644" priority="97">
      <formula>IF(P35&lt;SUM(Q35:Q36)/$F$5,TRUE,FALSE)</formula>
    </cfRule>
    <cfRule type="expression" dxfId="643" priority="98">
      <formula>IF(P35*0.8&lt;SUM(Q35:Q36)/$F$5,TRUE,FALSE)</formula>
    </cfRule>
  </conditionalFormatting>
  <conditionalFormatting sqref="P35">
    <cfRule type="expression" dxfId="642" priority="95" stopIfTrue="1">
      <formula>IF(P35&lt;Q35/$F$4,TRUE,FALSE)</formula>
    </cfRule>
    <cfRule type="expression" dxfId="641" priority="96" stopIfTrue="1">
      <formula>IF(P35*0.8&lt;Q35/$F$4,TRUE,FALSE)</formula>
    </cfRule>
  </conditionalFormatting>
  <conditionalFormatting sqref="P36">
    <cfRule type="expression" dxfId="640" priority="93" stopIfTrue="1">
      <formula>IF(P36&lt;Q36/$F$4,TRUE,FALSE)</formula>
    </cfRule>
    <cfRule type="expression" dxfId="639" priority="94" stopIfTrue="1">
      <formula>IF(P36*0.8&lt;Q36/$F$4,TRUE,FALSE)</formula>
    </cfRule>
  </conditionalFormatting>
  <conditionalFormatting sqref="P35">
    <cfRule type="expression" dxfId="638" priority="91" stopIfTrue="1">
      <formula>IF(P35&lt;Q35/$F$4,TRUE,FALSE)</formula>
    </cfRule>
    <cfRule type="expression" dxfId="637" priority="92" stopIfTrue="1">
      <formula>IF(P35*0.8&lt;Q35/$F$4,TRUE,FALSE)</formula>
    </cfRule>
  </conditionalFormatting>
  <conditionalFormatting sqref="P36">
    <cfRule type="expression" dxfId="636" priority="89" stopIfTrue="1">
      <formula>IF(P36&lt;Q36/$F$4,TRUE,FALSE)</formula>
    </cfRule>
    <cfRule type="expression" dxfId="635" priority="90" stopIfTrue="1">
      <formula>IF(P36*0.8&lt;Q36/$F$4,TRUE,FALSE)</formula>
    </cfRule>
  </conditionalFormatting>
  <conditionalFormatting sqref="P35">
    <cfRule type="expression" dxfId="634" priority="87" stopIfTrue="1">
      <formula>IF(P35&lt;Q35/$F$4,TRUE,FALSE)</formula>
    </cfRule>
    <cfRule type="expression" dxfId="633" priority="88" stopIfTrue="1">
      <formula>IF(P35*0.8&lt;Q35/$F$4,TRUE,FALSE)</formula>
    </cfRule>
  </conditionalFormatting>
  <conditionalFormatting sqref="P36">
    <cfRule type="expression" dxfId="632" priority="85" stopIfTrue="1">
      <formula>IF(P36&lt;Q36/$F$4,TRUE,FALSE)</formula>
    </cfRule>
    <cfRule type="expression" dxfId="631" priority="86" stopIfTrue="1">
      <formula>IF(P36*0.8&lt;Q36/$F$4,TRUE,FALSE)</formula>
    </cfRule>
  </conditionalFormatting>
  <conditionalFormatting sqref="P35">
    <cfRule type="expression" dxfId="630" priority="83">
      <formula>IF(P35&lt;SUM(Q35:Q36)/$F$5,TRUE,FALSE)</formula>
    </cfRule>
    <cfRule type="expression" dxfId="629" priority="84">
      <formula>IF(P35*0.8&lt;SUM(Q35:Q36)/$F$5,TRUE,FALSE)</formula>
    </cfRule>
  </conditionalFormatting>
  <conditionalFormatting sqref="J14:J15">
    <cfRule type="expression" dxfId="628" priority="81" stopIfTrue="1">
      <formula>IF(J14&lt;K14/$F$4,TRUE,FALSE)</formula>
    </cfRule>
    <cfRule type="expression" dxfId="627" priority="82" stopIfTrue="1">
      <formula>IF(J14*0.8&lt;K14/$F$4,TRUE,FALSE)</formula>
    </cfRule>
  </conditionalFormatting>
  <conditionalFormatting sqref="J14">
    <cfRule type="expression" dxfId="624" priority="79" stopIfTrue="1">
      <formula>IF(J14&lt;K14/$F$4,TRUE,FALSE)</formula>
    </cfRule>
    <cfRule type="expression" dxfId="623" priority="80" stopIfTrue="1">
      <formula>IF(J14*0.8&lt;K14/$F$4,TRUE,FALSE)</formula>
    </cfRule>
  </conditionalFormatting>
  <conditionalFormatting sqref="J15">
    <cfRule type="expression" dxfId="620" priority="77" stopIfTrue="1">
      <formula>IF(J15&lt;K15/$F$4,TRUE,FALSE)</formula>
    </cfRule>
    <cfRule type="expression" dxfId="619" priority="78" stopIfTrue="1">
      <formula>IF(J15*0.8&lt;K15/$F$4,TRUE,FALSE)</formula>
    </cfRule>
  </conditionalFormatting>
  <conditionalFormatting sqref="J14">
    <cfRule type="expression" dxfId="616" priority="75" stopIfTrue="1">
      <formula>IF(J14&lt;K14/$F$4,TRUE,FALSE)</formula>
    </cfRule>
    <cfRule type="expression" dxfId="615" priority="76" stopIfTrue="1">
      <formula>IF(J14*0.8&lt;K14/$F$4,TRUE,FALSE)</formula>
    </cfRule>
  </conditionalFormatting>
  <conditionalFormatting sqref="J15">
    <cfRule type="expression" dxfId="612" priority="73" stopIfTrue="1">
      <formula>IF(J15&lt;K15/$F$4,TRUE,FALSE)</formula>
    </cfRule>
    <cfRule type="expression" dxfId="611" priority="74" stopIfTrue="1">
      <formula>IF(J15*0.8&lt;K15/$F$4,TRUE,FALSE)</formula>
    </cfRule>
  </conditionalFormatting>
  <conditionalFormatting sqref="J14">
    <cfRule type="expression" dxfId="608" priority="71">
      <formula>IF(J14&lt;SUM(K14:K15)/$F$5,TRUE,FALSE)</formula>
    </cfRule>
    <cfRule type="expression" dxfId="607" priority="72">
      <formula>IF(J14*0.8&lt;SUM(K14:K15)/$F$5,TRUE,FALSE)</formula>
    </cfRule>
  </conditionalFormatting>
  <conditionalFormatting sqref="J14">
    <cfRule type="expression" dxfId="604" priority="69" stopIfTrue="1">
      <formula>IF(J14&lt;K14/$F$4,TRUE,FALSE)</formula>
    </cfRule>
    <cfRule type="expression" dxfId="603" priority="70" stopIfTrue="1">
      <formula>IF(J14*0.8&lt;K14/$F$4,TRUE,FALSE)</formula>
    </cfRule>
  </conditionalFormatting>
  <conditionalFormatting sqref="J15">
    <cfRule type="expression" dxfId="600" priority="67" stopIfTrue="1">
      <formula>IF(J15&lt;K15/$F$4,TRUE,FALSE)</formula>
    </cfRule>
    <cfRule type="expression" dxfId="599" priority="68" stopIfTrue="1">
      <formula>IF(J15*0.8&lt;K15/$F$4,TRUE,FALSE)</formula>
    </cfRule>
  </conditionalFormatting>
  <conditionalFormatting sqref="J14">
    <cfRule type="expression" dxfId="596" priority="65" stopIfTrue="1">
      <formula>IF(J14&lt;K14/$F$4,TRUE,FALSE)</formula>
    </cfRule>
    <cfRule type="expression" dxfId="595" priority="66" stopIfTrue="1">
      <formula>IF(J14*0.8&lt;K14/$F$4,TRUE,FALSE)</formula>
    </cfRule>
  </conditionalFormatting>
  <conditionalFormatting sqref="J15">
    <cfRule type="expression" dxfId="592" priority="63" stopIfTrue="1">
      <formula>IF(J15&lt;K15/$F$4,TRUE,FALSE)</formula>
    </cfRule>
    <cfRule type="expression" dxfId="591" priority="64" stopIfTrue="1">
      <formula>IF(J15*0.8&lt;K15/$F$4,TRUE,FALSE)</formula>
    </cfRule>
  </conditionalFormatting>
  <conditionalFormatting sqref="J14">
    <cfRule type="expression" dxfId="588" priority="61" stopIfTrue="1">
      <formula>IF(J14&lt;K14/$F$4,TRUE,FALSE)</formula>
    </cfRule>
    <cfRule type="expression" dxfId="587" priority="62" stopIfTrue="1">
      <formula>IF(J14*0.8&lt;K14/$F$4,TRUE,FALSE)</formula>
    </cfRule>
  </conditionalFormatting>
  <conditionalFormatting sqref="J15">
    <cfRule type="expression" dxfId="584" priority="59" stopIfTrue="1">
      <formula>IF(J15&lt;K15/$F$4,TRUE,FALSE)</formula>
    </cfRule>
    <cfRule type="expression" dxfId="583" priority="60" stopIfTrue="1">
      <formula>IF(J15*0.8&lt;K15/$F$4,TRUE,FALSE)</formula>
    </cfRule>
  </conditionalFormatting>
  <conditionalFormatting sqref="J14">
    <cfRule type="expression" dxfId="580" priority="57">
      <formula>IF(J14&lt;SUM(K14:K15)/$F$5,TRUE,FALSE)</formula>
    </cfRule>
    <cfRule type="expression" dxfId="579" priority="58">
      <formula>IF(J14*0.8&lt;SUM(K14:K15)/$F$5,TRUE,FALSE)</formula>
    </cfRule>
  </conditionalFormatting>
  <conditionalFormatting sqref="J16:J17">
    <cfRule type="expression" dxfId="576" priority="55" stopIfTrue="1">
      <formula>IF(J16&lt;K16/$F$4,TRUE,FALSE)</formula>
    </cfRule>
    <cfRule type="expression" dxfId="575" priority="56" stopIfTrue="1">
      <formula>IF(J16*0.8&lt;K16/$F$4,TRUE,FALSE)</formula>
    </cfRule>
  </conditionalFormatting>
  <conditionalFormatting sqref="J16">
    <cfRule type="expression" dxfId="572" priority="53" stopIfTrue="1">
      <formula>IF(J16&lt;K16/$F$4,TRUE,FALSE)</formula>
    </cfRule>
    <cfRule type="expression" dxfId="571" priority="54" stopIfTrue="1">
      <formula>IF(J16*0.8&lt;K16/$F$4,TRUE,FALSE)</formula>
    </cfRule>
  </conditionalFormatting>
  <conditionalFormatting sqref="J17">
    <cfRule type="expression" dxfId="568" priority="51" stopIfTrue="1">
      <formula>IF(J17&lt;K17/$F$4,TRUE,FALSE)</formula>
    </cfRule>
    <cfRule type="expression" dxfId="567" priority="52" stopIfTrue="1">
      <formula>IF(J17*0.8&lt;K17/$F$4,TRUE,FALSE)</formula>
    </cfRule>
  </conditionalFormatting>
  <conditionalFormatting sqref="J16">
    <cfRule type="expression" dxfId="564" priority="49" stopIfTrue="1">
      <formula>IF(J16&lt;K16/$F$4,TRUE,FALSE)</formula>
    </cfRule>
    <cfRule type="expression" dxfId="563" priority="50" stopIfTrue="1">
      <formula>IF(J16*0.8&lt;K16/$F$4,TRUE,FALSE)</formula>
    </cfRule>
  </conditionalFormatting>
  <conditionalFormatting sqref="J17">
    <cfRule type="expression" dxfId="560" priority="47" stopIfTrue="1">
      <formula>IF(J17&lt;K17/$F$4,TRUE,FALSE)</formula>
    </cfRule>
    <cfRule type="expression" dxfId="559" priority="48" stopIfTrue="1">
      <formula>IF(J17*0.8&lt;K17/$F$4,TRUE,FALSE)</formula>
    </cfRule>
  </conditionalFormatting>
  <conditionalFormatting sqref="J16">
    <cfRule type="expression" dxfId="556" priority="45">
      <formula>IF(J16&lt;SUM(K16:K17)/$F$5,TRUE,FALSE)</formula>
    </cfRule>
    <cfRule type="expression" dxfId="555" priority="46">
      <formula>IF(J16*0.8&lt;SUM(K16:K17)/$F$5,TRUE,FALSE)</formula>
    </cfRule>
  </conditionalFormatting>
  <conditionalFormatting sqref="J16">
    <cfRule type="expression" dxfId="552" priority="43" stopIfTrue="1">
      <formula>IF(J16&lt;K16/$F$4,TRUE,FALSE)</formula>
    </cfRule>
    <cfRule type="expression" dxfId="551" priority="44" stopIfTrue="1">
      <formula>IF(J16*0.8&lt;K16/$F$4,TRUE,FALSE)</formula>
    </cfRule>
  </conditionalFormatting>
  <conditionalFormatting sqref="J17">
    <cfRule type="expression" dxfId="548" priority="41" stopIfTrue="1">
      <formula>IF(J17&lt;K17/$F$4,TRUE,FALSE)</formula>
    </cfRule>
    <cfRule type="expression" dxfId="547" priority="42" stopIfTrue="1">
      <formula>IF(J17*0.8&lt;K17/$F$4,TRUE,FALSE)</formula>
    </cfRule>
  </conditionalFormatting>
  <conditionalFormatting sqref="J16">
    <cfRule type="expression" dxfId="544" priority="39" stopIfTrue="1">
      <formula>IF(J16&lt;K16/$F$4,TRUE,FALSE)</formula>
    </cfRule>
    <cfRule type="expression" dxfId="543" priority="40" stopIfTrue="1">
      <formula>IF(J16*0.8&lt;K16/$F$4,TRUE,FALSE)</formula>
    </cfRule>
  </conditionalFormatting>
  <conditionalFormatting sqref="J17">
    <cfRule type="expression" dxfId="540" priority="37" stopIfTrue="1">
      <formula>IF(J17&lt;K17/$F$4,TRUE,FALSE)</formula>
    </cfRule>
    <cfRule type="expression" dxfId="539" priority="38" stopIfTrue="1">
      <formula>IF(J17*0.8&lt;K17/$F$4,TRUE,FALSE)</formula>
    </cfRule>
  </conditionalFormatting>
  <conditionalFormatting sqref="J16">
    <cfRule type="expression" dxfId="536" priority="35" stopIfTrue="1">
      <formula>IF(J16&lt;K16/$F$4,TRUE,FALSE)</formula>
    </cfRule>
    <cfRule type="expression" dxfId="535" priority="36" stopIfTrue="1">
      <formula>IF(J16*0.8&lt;K16/$F$4,TRUE,FALSE)</formula>
    </cfRule>
  </conditionalFormatting>
  <conditionalFormatting sqref="J17">
    <cfRule type="expression" dxfId="532" priority="33" stopIfTrue="1">
      <formula>IF(J17&lt;K17/$F$4,TRUE,FALSE)</formula>
    </cfRule>
    <cfRule type="expression" dxfId="531" priority="34" stopIfTrue="1">
      <formula>IF(J17*0.8&lt;K17/$F$4,TRUE,FALSE)</formula>
    </cfRule>
  </conditionalFormatting>
  <conditionalFormatting sqref="J16">
    <cfRule type="expression" dxfId="528" priority="31">
      <formula>IF(J16&lt;SUM(K16:K17)/$F$5,TRUE,FALSE)</formula>
    </cfRule>
    <cfRule type="expression" dxfId="527" priority="32">
      <formula>IF(J16*0.8&lt;SUM(K16:K17)/$F$5,TRUE,FALSE)</formula>
    </cfRule>
  </conditionalFormatting>
  <conditionalFormatting sqref="Q16:Q17">
    <cfRule type="expression" dxfId="524" priority="29" stopIfTrue="1">
      <formula>IF(Q16&lt;R16/$F$4,TRUE,FALSE)</formula>
    </cfRule>
    <cfRule type="expression" dxfId="523" priority="30" stopIfTrue="1">
      <formula>IF(Q16*0.8&lt;R16/$F$4,TRUE,FALSE)</formula>
    </cfRule>
  </conditionalFormatting>
  <conditionalFormatting sqref="Q16">
    <cfRule type="expression" dxfId="520" priority="27" stopIfTrue="1">
      <formula>IF(Q16&lt;R16/$F$4,TRUE,FALSE)</formula>
    </cfRule>
    <cfRule type="expression" dxfId="519" priority="28" stopIfTrue="1">
      <formula>IF(Q16*0.8&lt;R16/$F$4,TRUE,FALSE)</formula>
    </cfRule>
  </conditionalFormatting>
  <conditionalFormatting sqref="Q17">
    <cfRule type="expression" dxfId="516" priority="25" stopIfTrue="1">
      <formula>IF(Q17&lt;R17/$F$4,TRUE,FALSE)</formula>
    </cfRule>
    <cfRule type="expression" dxfId="515" priority="26" stopIfTrue="1">
      <formula>IF(Q17*0.8&lt;R17/$F$4,TRUE,FALSE)</formula>
    </cfRule>
  </conditionalFormatting>
  <conditionalFormatting sqref="Q16">
    <cfRule type="expression" dxfId="512" priority="23" stopIfTrue="1">
      <formula>IF(Q16&lt;R16/$F$4,TRUE,FALSE)</formula>
    </cfRule>
    <cfRule type="expression" dxfId="511" priority="24" stopIfTrue="1">
      <formula>IF(Q16*0.8&lt;R16/$F$4,TRUE,FALSE)</formula>
    </cfRule>
  </conditionalFormatting>
  <conditionalFormatting sqref="Q17">
    <cfRule type="expression" dxfId="508" priority="21" stopIfTrue="1">
      <formula>IF(Q17&lt;R17/$F$4,TRUE,FALSE)</formula>
    </cfRule>
    <cfRule type="expression" dxfId="507" priority="22" stopIfTrue="1">
      <formula>IF(Q17*0.8&lt;R17/$F$4,TRUE,FALSE)</formula>
    </cfRule>
  </conditionalFormatting>
  <conditionalFormatting sqref="Q16">
    <cfRule type="expression" dxfId="504" priority="19">
      <formula>IF(Q16&lt;SUM(R16:R17)/$F$5,TRUE,FALSE)</formula>
    </cfRule>
    <cfRule type="expression" dxfId="503" priority="20">
      <formula>IF(Q16*0.8&lt;SUM(R16:R17)/$F$5,TRUE,FALSE)</formula>
    </cfRule>
  </conditionalFormatting>
  <conditionalFormatting sqref="Q16">
    <cfRule type="expression" dxfId="500" priority="17" stopIfTrue="1">
      <formula>IF(Q16&lt;R16/$F$4,TRUE,FALSE)</formula>
    </cfRule>
    <cfRule type="expression" dxfId="499" priority="18" stopIfTrue="1">
      <formula>IF(Q16*0.8&lt;R16/$F$4,TRUE,FALSE)</formula>
    </cfRule>
  </conditionalFormatting>
  <conditionalFormatting sqref="Q17">
    <cfRule type="expression" dxfId="496" priority="15" stopIfTrue="1">
      <formula>IF(Q17&lt;R17/$F$4,TRUE,FALSE)</formula>
    </cfRule>
    <cfRule type="expression" dxfId="495" priority="16" stopIfTrue="1">
      <formula>IF(Q17*0.8&lt;R17/$F$4,TRUE,FALSE)</formula>
    </cfRule>
  </conditionalFormatting>
  <conditionalFormatting sqref="Q16">
    <cfRule type="expression" dxfId="492" priority="13" stopIfTrue="1">
      <formula>IF(Q16&lt;R16/$F$4,TRUE,FALSE)</formula>
    </cfRule>
    <cfRule type="expression" dxfId="491" priority="14" stopIfTrue="1">
      <formula>IF(Q16*0.8&lt;R16/$F$4,TRUE,FALSE)</formula>
    </cfRule>
  </conditionalFormatting>
  <conditionalFormatting sqref="Q17">
    <cfRule type="expression" dxfId="488" priority="11" stopIfTrue="1">
      <formula>IF(Q17&lt;R17/$F$4,TRUE,FALSE)</formula>
    </cfRule>
    <cfRule type="expression" dxfId="487" priority="12" stopIfTrue="1">
      <formula>IF(Q17*0.8&lt;R17/$F$4,TRUE,FALSE)</formula>
    </cfRule>
  </conditionalFormatting>
  <conditionalFormatting sqref="Q16">
    <cfRule type="expression" dxfId="484" priority="9" stopIfTrue="1">
      <formula>IF(Q16&lt;R16/$F$4,TRUE,FALSE)</formula>
    </cfRule>
    <cfRule type="expression" dxfId="483" priority="10" stopIfTrue="1">
      <formula>IF(Q16*0.8&lt;R16/$F$4,TRUE,FALSE)</formula>
    </cfRule>
  </conditionalFormatting>
  <conditionalFormatting sqref="Q17">
    <cfRule type="expression" dxfId="480" priority="7" stopIfTrue="1">
      <formula>IF(Q17&lt;R17/$F$4,TRUE,FALSE)</formula>
    </cfRule>
    <cfRule type="expression" dxfId="479" priority="8" stopIfTrue="1">
      <formula>IF(Q17*0.8&lt;R17/$F$4,TRUE,FALSE)</formula>
    </cfRule>
  </conditionalFormatting>
  <conditionalFormatting sqref="Q16">
    <cfRule type="expression" dxfId="476" priority="5">
      <formula>IF(Q16&lt;SUM(R16:R17)/$F$5,TRUE,FALSE)</formula>
    </cfRule>
    <cfRule type="expression" dxfId="475" priority="6">
      <formula>IF(Q16*0.8&lt;SUM(R16:R17)/$F$5,TRUE,FALSE)</formula>
    </cfRule>
  </conditionalFormatting>
  <conditionalFormatting sqref="P15">
    <cfRule type="expression" dxfId="472" priority="3" stopIfTrue="1">
      <formula>IF(P15&lt;O15/$F$4,TRUE,FALSE)</formula>
    </cfRule>
    <cfRule type="expression" dxfId="471" priority="4" stopIfTrue="1">
      <formula>IF(P15*0.8&lt;O15/$F$4,TRUE,FALSE)</formula>
    </cfRule>
  </conditionalFormatting>
  <conditionalFormatting sqref="P15">
    <cfRule type="expression" dxfId="468" priority="1" stopIfTrue="1">
      <formula>IF(P15&lt;O15/$F$4,TRUE,FALSE)</formula>
    </cfRule>
    <cfRule type="expression" dxfId="467" priority="2" stopIfTrue="1">
      <formula>IF(P15*0.8&lt;O15/$F$4,TRUE,FALSE)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3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1"/>
  <sheetViews>
    <sheetView showGridLines="0" tabSelected="1" topLeftCell="C13" zoomScale="80" zoomScaleNormal="80" workbookViewId="0">
      <selection activeCell="E31" sqref="E31:L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76" ht="25.5" customHeight="1">
      <c r="A1" s="1"/>
      <c r="B1" s="1"/>
      <c r="C1" s="2"/>
      <c r="D1" s="4" t="s">
        <v>0</v>
      </c>
      <c r="E1" s="347" t="s">
        <v>204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205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6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76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76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100</v>
      </c>
      <c r="J4" s="2"/>
      <c r="K4" s="14" t="s">
        <v>7</v>
      </c>
      <c r="L4" s="350" t="s">
        <v>196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76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>
        <v>60</v>
      </c>
      <c r="J5" s="2"/>
      <c r="K5" s="14" t="s">
        <v>12</v>
      </c>
      <c r="L5" s="242" t="s">
        <v>197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76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42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76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IF(ISBLANK(P20),N43,O21)</f>
        <v>3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76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76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76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41" t="s">
        <v>25</v>
      </c>
      <c r="AC10" s="241" t="s">
        <v>34</v>
      </c>
      <c r="AD10" s="241" t="s">
        <v>35</v>
      </c>
      <c r="AE10" s="241" t="s">
        <v>36</v>
      </c>
      <c r="AF10" s="78" t="s">
        <v>37</v>
      </c>
      <c r="AG10" s="241" t="s">
        <v>38</v>
      </c>
      <c r="AH10" s="241" t="s">
        <v>39</v>
      </c>
      <c r="AI10" s="241" t="s">
        <v>40</v>
      </c>
      <c r="AJ10" s="241" t="s">
        <v>31</v>
      </c>
      <c r="AK10" s="78" t="s">
        <v>41</v>
      </c>
    </row>
    <row r="11" spans="1:76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76" ht="24" customHeight="1" thickTop="1">
      <c r="A12" s="34"/>
      <c r="B12" s="34"/>
      <c r="C12" s="82"/>
      <c r="D12" s="391"/>
      <c r="E12" s="392"/>
      <c r="F12" s="392"/>
      <c r="G12" s="392"/>
      <c r="H12" s="392"/>
      <c r="I12" s="236">
        <v>1</v>
      </c>
      <c r="J12" s="236"/>
      <c r="K12" s="236"/>
      <c r="L12" s="236">
        <v>1</v>
      </c>
      <c r="M12" s="30">
        <f>IF(SUM(K12,P12)&gt;0,SUM(K12,P12),"")</f>
        <v>360</v>
      </c>
      <c r="N12" s="31"/>
      <c r="O12" s="23">
        <v>2</v>
      </c>
      <c r="P12" s="236">
        <v>360</v>
      </c>
      <c r="Q12" s="236">
        <v>20</v>
      </c>
      <c r="R12" s="236">
        <v>1</v>
      </c>
      <c r="S12" s="370" t="s">
        <v>184</v>
      </c>
      <c r="T12" s="370"/>
      <c r="U12" s="370"/>
      <c r="V12" s="370"/>
      <c r="W12" s="371"/>
      <c r="X12" s="82" t="s">
        <v>37</v>
      </c>
      <c r="Y12" s="34"/>
      <c r="Z12" s="34"/>
      <c r="AA12" s="2"/>
      <c r="AB12" s="32">
        <f t="shared" ref="AB12:AB15" si="0">IF(AND($C12="P",$X12="P"),SUM($K12,$P12),IF($C12="P",$K12,IF($X12="P",$P12,0)))</f>
        <v>0</v>
      </c>
      <c r="AC12" s="32">
        <f t="shared" ref="AC12:AC15" si="1">IF(AND($C12="I",$X12="I"),SUM($K12,$P12),IF($C12="I",$K12,IF($X12="I",$P12,0)))</f>
        <v>0</v>
      </c>
      <c r="AD12" s="32">
        <f t="shared" ref="AD12:AD15" si="2">IF(AND($C12="F",$X12="F"),SUM($K12,$P12),IF($C12="F",$K12,IF($X12="F",$P12,0)))</f>
        <v>0</v>
      </c>
      <c r="AE12" s="32">
        <f t="shared" ref="AE12:AE15" si="3">IF(AND($C12="HID",$X12="HID"),SUM($K12,$P12),IF($C12="HID",$K12,IF($X12="HID",$P12,0)))</f>
        <v>0</v>
      </c>
      <c r="AF12" s="32">
        <f t="shared" ref="AF12:AF15" si="4">IF(AND($C12="R",$X12="R"),SUM($K12,$P12),IF($C12="R",$K12,IF($X12="R",$P12,0)))</f>
        <v>360</v>
      </c>
      <c r="AG12" s="32">
        <f t="shared" ref="AG12:AG15" si="5">IF(AND($C12="LM",$X12="LM"),SUM($K12,$P12),IF($C12="LM",$K12,IF($X12="LM",$P12,0)))</f>
        <v>0</v>
      </c>
      <c r="AH12" s="32">
        <f t="shared" ref="AH12:AH15" si="6">IF(AND($C12="M",$X12="M"),SUM($K12,$P12),IF($C12="M",$K12,IF($X12="M",$P12,0)))</f>
        <v>0</v>
      </c>
      <c r="AI12" s="32">
        <f t="shared" ref="AI12:AI15" si="7">IF(AND($C12="H",$X12="H"),SUM($K12,$P12),IF($C12="H",$K12,IF($X12="H",$P12,0)))</f>
        <v>0</v>
      </c>
      <c r="AJ12" s="32">
        <f t="shared" ref="AJ12:AJ15" si="8">IF(AND($C12="C",$X12="C"),SUM($K12,$P12),IF($C12="C",$K12,IF($X12="C",$P12,0)))</f>
        <v>0</v>
      </c>
      <c r="AK12" s="32">
        <f t="shared" ref="AK12:AK15" si="9">IF(AND($C12="O",$X12="O"),SUM($K12,$P12),IF($C12="O",$K12,IF($X12="O",$P12,0)))</f>
        <v>0</v>
      </c>
    </row>
    <row r="13" spans="1:76" ht="24" customHeight="1">
      <c r="A13" s="34"/>
      <c r="B13" s="34"/>
      <c r="C13" s="82" t="s">
        <v>37</v>
      </c>
      <c r="D13" s="369" t="s">
        <v>289</v>
      </c>
      <c r="E13" s="370"/>
      <c r="F13" s="370"/>
      <c r="G13" s="370"/>
      <c r="H13" s="370"/>
      <c r="I13" s="236">
        <v>1</v>
      </c>
      <c r="J13" s="236">
        <v>20</v>
      </c>
      <c r="K13" s="236">
        <v>310</v>
      </c>
      <c r="L13" s="236">
        <v>3</v>
      </c>
      <c r="M13" s="31"/>
      <c r="N13" s="30">
        <f>IF(SUM(K13,P13)&gt;0,SUM(K13,P13),"")</f>
        <v>310</v>
      </c>
      <c r="O13" s="23">
        <v>4</v>
      </c>
      <c r="P13" s="236"/>
      <c r="Q13" s="236"/>
      <c r="R13" s="236">
        <v>1</v>
      </c>
      <c r="S13" s="372" t="s">
        <v>198</v>
      </c>
      <c r="T13" s="373"/>
      <c r="U13" s="373"/>
      <c r="V13" s="373"/>
      <c r="W13" s="374"/>
      <c r="X13" s="82"/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310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76" ht="24" customHeight="1">
      <c r="A14" s="34"/>
      <c r="B14" s="34"/>
      <c r="C14" s="82"/>
      <c r="D14" s="391" t="s">
        <v>198</v>
      </c>
      <c r="E14" s="392"/>
      <c r="F14" s="392"/>
      <c r="G14" s="392"/>
      <c r="H14" s="392"/>
      <c r="I14" s="236">
        <v>1</v>
      </c>
      <c r="J14" s="236"/>
      <c r="K14" s="236"/>
      <c r="L14" s="236">
        <v>5</v>
      </c>
      <c r="M14" s="30" t="str">
        <f>IF(SUM(K14,P14)&gt;0,SUM(K14,P14),"")</f>
        <v/>
      </c>
      <c r="N14" s="31"/>
      <c r="O14" s="23">
        <v>6</v>
      </c>
      <c r="P14" s="236"/>
      <c r="Q14" s="236"/>
      <c r="R14" s="236">
        <v>1</v>
      </c>
      <c r="S14" s="372" t="s">
        <v>198</v>
      </c>
      <c r="T14" s="373"/>
      <c r="U14" s="373"/>
      <c r="V14" s="373"/>
      <c r="W14" s="374"/>
      <c r="X14" s="82"/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76" ht="24" customHeight="1" thickBot="1">
      <c r="A15" s="34"/>
      <c r="B15" s="34"/>
      <c r="C15" s="82"/>
      <c r="D15" s="391" t="s">
        <v>198</v>
      </c>
      <c r="E15" s="392"/>
      <c r="F15" s="392"/>
      <c r="G15" s="392"/>
      <c r="H15" s="392"/>
      <c r="I15" s="236">
        <v>1</v>
      </c>
      <c r="J15" s="236"/>
      <c r="K15" s="34"/>
      <c r="L15" s="33">
        <v>7</v>
      </c>
      <c r="M15" s="31"/>
      <c r="N15" s="30" t="str">
        <f>IF(SUM(K15,P15)&gt;0,SUM(K15,P15),"")</f>
        <v/>
      </c>
      <c r="O15" s="236">
        <v>8</v>
      </c>
      <c r="P15" s="236"/>
      <c r="Q15" s="236"/>
      <c r="R15" s="236">
        <v>1</v>
      </c>
      <c r="S15" s="372" t="s">
        <v>198</v>
      </c>
      <c r="T15" s="373"/>
      <c r="U15" s="373"/>
      <c r="V15" s="373"/>
      <c r="W15" s="374"/>
      <c r="X15" s="82"/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76" s="2" customFormat="1" ht="24" hidden="1" customHeight="1" thickBot="1">
      <c r="A16" s="34"/>
      <c r="B16" s="35"/>
      <c r="C16" s="35"/>
      <c r="D16" s="125"/>
      <c r="E16" s="243"/>
      <c r="F16" s="243"/>
      <c r="G16" s="243"/>
      <c r="H16" s="243"/>
      <c r="I16" s="1"/>
      <c r="J16" s="1"/>
      <c r="K16" s="1"/>
      <c r="L16" s="1"/>
      <c r="M16" s="31"/>
      <c r="N16" s="30"/>
      <c r="O16" s="1"/>
      <c r="P16" s="1"/>
      <c r="Q16" s="1"/>
      <c r="R16" s="1"/>
      <c r="S16" s="243"/>
      <c r="T16" s="243"/>
      <c r="U16" s="239"/>
      <c r="V16" s="239"/>
      <c r="W16" s="240"/>
      <c r="X16" s="35"/>
      <c r="Y16" s="35"/>
      <c r="Z16" s="34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M16" s="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2" customFormat="1" ht="24.75" customHeight="1" thickTop="1">
      <c r="A17" s="34"/>
      <c r="B17" s="83"/>
      <c r="C17" s="83"/>
      <c r="D17" s="8"/>
      <c r="K17" s="1"/>
      <c r="L17" s="14" t="s">
        <v>42</v>
      </c>
      <c r="M17" s="84">
        <f>IF(SUM(M12:M16)&gt;0,SUM(M12:M16),"")</f>
        <v>360</v>
      </c>
      <c r="N17" s="84">
        <f>IF(SUM(N12:N16)&gt;0,SUM(N12:N16),"")</f>
        <v>310</v>
      </c>
      <c r="O17" s="35" t="s">
        <v>43</v>
      </c>
      <c r="P17" s="36">
        <f>SUM(M17:N17)</f>
        <v>670</v>
      </c>
      <c r="Q17" s="37"/>
      <c r="R17" s="1"/>
      <c r="S17" s="1"/>
      <c r="U17" s="11"/>
      <c r="V17" s="11"/>
      <c r="W17" s="13"/>
      <c r="X17" s="83"/>
      <c r="Y17" s="83"/>
      <c r="Z17" s="34"/>
      <c r="AB17" s="38">
        <f t="shared" ref="AB17:AK17" si="10">SUM(AB11:AB15)</f>
        <v>0</v>
      </c>
      <c r="AC17" s="38">
        <f t="shared" si="10"/>
        <v>0</v>
      </c>
      <c r="AD17" s="38">
        <f t="shared" si="10"/>
        <v>0</v>
      </c>
      <c r="AE17" s="38">
        <f t="shared" si="10"/>
        <v>0</v>
      </c>
      <c r="AF17" s="38">
        <f t="shared" si="10"/>
        <v>670</v>
      </c>
      <c r="AG17" s="38">
        <f t="shared" si="10"/>
        <v>0</v>
      </c>
      <c r="AH17" s="38">
        <f t="shared" si="10"/>
        <v>0</v>
      </c>
      <c r="AI17" s="38">
        <f t="shared" si="10"/>
        <v>0</v>
      </c>
      <c r="AJ17" s="38">
        <f t="shared" si="10"/>
        <v>0</v>
      </c>
      <c r="AK17" s="38">
        <f t="shared" si="10"/>
        <v>0</v>
      </c>
      <c r="AM17" s="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1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2" customFormat="1" ht="24.75" customHeight="1">
      <c r="A18" s="34"/>
      <c r="B18" s="83"/>
      <c r="C18" s="83"/>
      <c r="D18" s="8"/>
      <c r="K18" s="1"/>
      <c r="L18" s="14" t="s">
        <v>100</v>
      </c>
      <c r="M18" s="39">
        <f>IF(M17="","",ROUND(M17/$F$4,3))</f>
        <v>3</v>
      </c>
      <c r="N18" s="39">
        <f>IF(N17="","",ROUND(N17/$F$4,3))</f>
        <v>2.5830000000000002</v>
      </c>
      <c r="O18" s="40"/>
      <c r="P18" s="41"/>
      <c r="Q18" s="42" t="s">
        <v>44</v>
      </c>
      <c r="R18" s="42" t="s">
        <v>45</v>
      </c>
      <c r="S18" s="43"/>
      <c r="U18" s="393" t="s">
        <v>46</v>
      </c>
      <c r="V18" s="394"/>
      <c r="W18" s="395"/>
      <c r="X18" s="83"/>
      <c r="Y18" s="83"/>
      <c r="Z18" s="34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>
      <c r="A19" s="34">
        <v>1</v>
      </c>
      <c r="B19" s="83"/>
      <c r="C19" s="83"/>
      <c r="D19" s="8"/>
      <c r="E19" s="18"/>
      <c r="F19" s="44"/>
      <c r="G19" s="44"/>
      <c r="H19" s="44"/>
      <c r="I19" s="44"/>
      <c r="K19" s="1"/>
      <c r="L19" s="14" t="s">
        <v>47</v>
      </c>
      <c r="M19" s="45"/>
      <c r="N19" s="45"/>
      <c r="O19" s="18"/>
      <c r="P19" s="46" t="s">
        <v>48</v>
      </c>
      <c r="Q19" s="47">
        <v>39063</v>
      </c>
      <c r="R19" s="47">
        <v>39087</v>
      </c>
      <c r="S19" s="43"/>
      <c r="U19" s="236" t="s">
        <v>49</v>
      </c>
      <c r="V19" s="236"/>
      <c r="W19" s="48"/>
      <c r="X19" s="83"/>
      <c r="Y19" s="83"/>
      <c r="Z19" s="34"/>
      <c r="AB19"/>
      <c r="AC19"/>
      <c r="AD19"/>
      <c r="AE19"/>
      <c r="AF19"/>
      <c r="AG19"/>
      <c r="AH19"/>
      <c r="AI19"/>
      <c r="AJ19"/>
      <c r="AK19"/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F20" s="44"/>
      <c r="G20" s="44"/>
      <c r="H20" s="44"/>
      <c r="I20" s="44"/>
      <c r="K20" s="1"/>
      <c r="L20" s="14" t="s">
        <v>52</v>
      </c>
      <c r="M20" s="85">
        <f>IF(ISBLANK(M19),M17,M19*$F$4)</f>
        <v>360</v>
      </c>
      <c r="N20" s="85">
        <f>IF(ISBLANK(N19),N17,N19*$F$4)</f>
        <v>310</v>
      </c>
      <c r="O20" s="49" t="s">
        <v>43</v>
      </c>
      <c r="P20" s="43">
        <f>SUM(M20:N20)</f>
        <v>670</v>
      </c>
      <c r="Q20" s="49"/>
      <c r="R20" s="1"/>
      <c r="S20" s="37"/>
      <c r="U20" s="50">
        <f>IF(OR(M17="",N17=""),"",IF(M17&gt;=N17,(M17-N17)/M17,(N17-M17)/N17))</f>
        <v>0.1388888888888889</v>
      </c>
      <c r="V20" s="50"/>
      <c r="W20" s="51"/>
      <c r="X20" s="83"/>
      <c r="Y20" s="83"/>
      <c r="Z20" s="34"/>
      <c r="AB20"/>
      <c r="AC20"/>
      <c r="AD20"/>
      <c r="AE20"/>
      <c r="AF20"/>
      <c r="AG20"/>
      <c r="AH20"/>
      <c r="AI20"/>
      <c r="AJ20"/>
      <c r="AK20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 thickBot="1">
      <c r="A21" s="34"/>
      <c r="B21" s="83"/>
      <c r="C21" s="83"/>
      <c r="D21" s="396"/>
      <c r="E21" s="397"/>
      <c r="F21" s="53"/>
      <c r="G21" s="53"/>
      <c r="H21" s="53"/>
      <c r="I21" s="238"/>
      <c r="J21" s="54" t="s">
        <v>53</v>
      </c>
      <c r="K21" s="55">
        <f>IF(ISBLANK(P20),connected_va,P20)</f>
        <v>670</v>
      </c>
      <c r="L21" s="56" t="s">
        <v>194</v>
      </c>
      <c r="M21" s="57"/>
      <c r="N21" s="58">
        <f>$F$5</f>
        <v>240</v>
      </c>
      <c r="O21" s="238">
        <f>ROUND(K21/F5,0)</f>
        <v>3</v>
      </c>
      <c r="P21" s="56" t="s">
        <v>56</v>
      </c>
      <c r="Q21" s="238"/>
      <c r="R21" s="59"/>
      <c r="S21" s="59"/>
      <c r="T21" s="60" t="s">
        <v>57</v>
      </c>
      <c r="U21" s="61" t="str">
        <f>IF(OR(M19="",N19=""),"",IF(M19&gt;=N19,(M19-N19)/M19,(N19-M19)/N19))</f>
        <v/>
      </c>
      <c r="V21" s="61" t="e">
        <f>IF(OR(N19="",#REF!=""),"",IF(N19&gt;=#REF!,(N19-#REF!)/N19,(#REF!-N19)/#REF!))</f>
        <v>#REF!</v>
      </c>
      <c r="W21" s="62" t="e">
        <f>IF(OR(#REF!="",M19=""),"",IF(#REF!&gt;=M19,(#REF!-M19)/#REF!,(M19-#REF!)/M19))</f>
        <v>#REF!</v>
      </c>
      <c r="X21" s="83"/>
      <c r="Y21" s="83"/>
      <c r="Z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hidden="1" customHeight="1"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hidden="1" customHeight="1">
      <c r="D23" s="401" t="s">
        <v>81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D24" s="73">
        <v>1</v>
      </c>
      <c r="E24" s="404" t="s">
        <v>82</v>
      </c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6"/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73">
        <v>2</v>
      </c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6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customHeight="1"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customHeight="1">
      <c r="D27" s="398" t="s">
        <v>58</v>
      </c>
      <c r="E27" s="398"/>
      <c r="G27" s="63" t="s">
        <v>59</v>
      </c>
      <c r="H27" s="64" t="s">
        <v>60</v>
      </c>
      <c r="I27" s="65"/>
      <c r="J27" s="63" t="s">
        <v>61</v>
      </c>
      <c r="K27" s="65"/>
      <c r="L27" s="63" t="s">
        <v>62</v>
      </c>
      <c r="M27" s="65"/>
      <c r="N27" s="63" t="s">
        <v>63</v>
      </c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customHeight="1">
      <c r="D28" s="66" t="s">
        <v>64</v>
      </c>
      <c r="E28" s="1"/>
      <c r="G28" s="43">
        <f>ROUND(J28*H28,0)</f>
        <v>0</v>
      </c>
      <c r="H28" s="67">
        <v>1</v>
      </c>
      <c r="I28" s="1" t="s">
        <v>43</v>
      </c>
      <c r="J28" s="43">
        <f>$AB$17</f>
        <v>0</v>
      </c>
      <c r="K28" s="1" t="s">
        <v>65</v>
      </c>
      <c r="L28" s="68">
        <v>1</v>
      </c>
      <c r="M28" s="1" t="s">
        <v>43</v>
      </c>
      <c r="N28" s="43">
        <f>ROUND(J28*L28,0)</f>
        <v>0</v>
      </c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D29" s="66" t="s">
        <v>66</v>
      </c>
      <c r="E29" s="1"/>
      <c r="G29" s="1"/>
      <c r="H29" s="16"/>
      <c r="I29" s="1"/>
      <c r="J29" s="43"/>
      <c r="K29" s="1"/>
      <c r="M29" s="1"/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69" t="s">
        <v>67</v>
      </c>
      <c r="E30" s="1"/>
      <c r="G30" s="43">
        <f>ROUND(J30*H30,0)</f>
        <v>0</v>
      </c>
      <c r="H30" s="67">
        <v>1</v>
      </c>
      <c r="I30" s="1" t="s">
        <v>43</v>
      </c>
      <c r="J30" s="43">
        <f>$AC$17</f>
        <v>0</v>
      </c>
      <c r="K30" s="1" t="s">
        <v>65</v>
      </c>
      <c r="L30" s="68">
        <v>1.25</v>
      </c>
      <c r="M30" s="1" t="s">
        <v>43</v>
      </c>
      <c r="N30" s="43">
        <f>ROUND(J30*L30,0)</f>
        <v>0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>
      <c r="D31" s="69" t="s">
        <v>68</v>
      </c>
      <c r="E31" s="1"/>
      <c r="G31" s="43">
        <f>ROUND(J31*H31,0)</f>
        <v>0</v>
      </c>
      <c r="H31" s="67">
        <v>0.95</v>
      </c>
      <c r="I31" s="1" t="s">
        <v>43</v>
      </c>
      <c r="J31" s="43">
        <f>$AD$17</f>
        <v>0</v>
      </c>
      <c r="K31" s="1" t="s">
        <v>65</v>
      </c>
      <c r="L31" s="68">
        <v>1.25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>
      <c r="D32" s="69" t="s">
        <v>69</v>
      </c>
      <c r="E32" s="1"/>
      <c r="G32" s="43">
        <f>ROUND(J32*H32,0)</f>
        <v>0</v>
      </c>
      <c r="H32" s="67">
        <v>0.9</v>
      </c>
      <c r="I32" s="1" t="s">
        <v>43</v>
      </c>
      <c r="J32" s="43">
        <f>$AE$17</f>
        <v>0</v>
      </c>
      <c r="K32" s="1" t="s">
        <v>65</v>
      </c>
      <c r="L32" s="68">
        <v>1.25</v>
      </c>
      <c r="M32" s="1" t="s">
        <v>43</v>
      </c>
      <c r="N32" s="43">
        <f>ROUND(J32*L32,0)</f>
        <v>0</v>
      </c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>
      <c r="D33" s="66" t="s">
        <v>70</v>
      </c>
      <c r="E33" s="1"/>
      <c r="G33" s="1"/>
      <c r="H33" s="16"/>
      <c r="I33" s="1"/>
      <c r="J33" s="43"/>
      <c r="K33" s="37"/>
      <c r="M33" s="1"/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>
      <c r="D34" s="69" t="s">
        <v>71</v>
      </c>
      <c r="E34" s="1"/>
      <c r="G34" s="43">
        <f>ROUND(J34*H34,0)</f>
        <v>670</v>
      </c>
      <c r="H34" s="67">
        <v>1</v>
      </c>
      <c r="I34" s="1" t="s">
        <v>43</v>
      </c>
      <c r="J34" s="43">
        <f>IF($AF$17&lt;=10000,$AF$17,10000)</f>
        <v>670</v>
      </c>
      <c r="K34" s="1" t="s">
        <v>65</v>
      </c>
      <c r="L34" s="68">
        <v>1</v>
      </c>
      <c r="M34" s="1" t="s">
        <v>43</v>
      </c>
      <c r="N34" s="43">
        <f>ROUND(J34*L34,0)</f>
        <v>670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>
      <c r="D35" s="69" t="s">
        <v>72</v>
      </c>
      <c r="E35" s="1"/>
      <c r="G35" s="43">
        <f>ROUND(J35*H35,0)</f>
        <v>0</v>
      </c>
      <c r="H35" s="67">
        <v>1</v>
      </c>
      <c r="I35" s="1" t="s">
        <v>43</v>
      </c>
      <c r="J35" s="43">
        <f>IF($AF$17&lt;=10000,0,$AF$17-10000)</f>
        <v>0</v>
      </c>
      <c r="K35" s="1" t="s">
        <v>65</v>
      </c>
      <c r="L35" s="68">
        <v>0.5</v>
      </c>
      <c r="M35" s="1" t="s">
        <v>43</v>
      </c>
      <c r="N35" s="43">
        <f>ROUND(J35*L35,0)</f>
        <v>0</v>
      </c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>
      <c r="D36" s="66" t="s">
        <v>73</v>
      </c>
      <c r="E36" s="1"/>
      <c r="G36" s="1"/>
      <c r="H36" s="16"/>
      <c r="I36" s="1"/>
      <c r="J36" s="43"/>
      <c r="K36" s="37"/>
      <c r="M36" s="1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>
      <c r="D37" s="69" t="s">
        <v>74</v>
      </c>
      <c r="E37" s="1"/>
      <c r="G37" s="43">
        <f>ROUND(J37*H37,0)</f>
        <v>0</v>
      </c>
      <c r="H37" s="67">
        <v>0.8</v>
      </c>
      <c r="I37" s="1" t="s">
        <v>43</v>
      </c>
      <c r="J37" s="43">
        <f>$AG$17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75</v>
      </c>
      <c r="E38" s="1"/>
      <c r="G38" s="43">
        <f>ROUND(J38*H38,0)</f>
        <v>0</v>
      </c>
      <c r="H38" s="67">
        <v>0.8</v>
      </c>
      <c r="I38" s="1" t="s">
        <v>43</v>
      </c>
      <c r="J38" s="43">
        <f>$AH$17</f>
        <v>0</v>
      </c>
      <c r="K38" s="1" t="s">
        <v>65</v>
      </c>
      <c r="L38" s="68">
        <v>1</v>
      </c>
      <c r="M38" s="1" t="s">
        <v>43</v>
      </c>
      <c r="N38" s="43">
        <f>ROUND(J38*L38,0)</f>
        <v>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76</v>
      </c>
      <c r="E39" s="1"/>
      <c r="G39" s="43">
        <f>ROUND(J39*H39,0)</f>
        <v>0</v>
      </c>
      <c r="H39" s="67">
        <v>0.8</v>
      </c>
      <c r="I39" s="1" t="s">
        <v>43</v>
      </c>
      <c r="J39" s="43">
        <f>$AI$17</f>
        <v>0</v>
      </c>
      <c r="K39" s="1" t="s">
        <v>65</v>
      </c>
      <c r="L39" s="68">
        <v>1</v>
      </c>
      <c r="M39" s="1" t="s">
        <v>43</v>
      </c>
      <c r="N39" s="43">
        <f>ROUND(J39*L39,0)</f>
        <v>0</v>
      </c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6" t="s">
        <v>77</v>
      </c>
      <c r="E40" s="1"/>
      <c r="G40" s="43">
        <f>ROUND(J40*H40,0)</f>
        <v>0</v>
      </c>
      <c r="H40" s="67">
        <v>0.8</v>
      </c>
      <c r="I40" s="1" t="s">
        <v>43</v>
      </c>
      <c r="J40" s="43">
        <f>$AJ$17</f>
        <v>0</v>
      </c>
      <c r="K40" s="1" t="s">
        <v>65</v>
      </c>
      <c r="L40" s="68">
        <v>1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6" t="s">
        <v>78</v>
      </c>
      <c r="E41" s="1"/>
      <c r="G41" s="70">
        <f>ROUND(J41*H41,0)</f>
        <v>0</v>
      </c>
      <c r="H41" s="67">
        <v>1</v>
      </c>
      <c r="I41" s="1" t="s">
        <v>43</v>
      </c>
      <c r="J41" s="70">
        <f>$AK$17</f>
        <v>0</v>
      </c>
      <c r="K41" s="1" t="s">
        <v>65</v>
      </c>
      <c r="L41" s="68">
        <v>1</v>
      </c>
      <c r="M41" s="1" t="s">
        <v>43</v>
      </c>
      <c r="N41" s="70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1"/>
      <c r="E42" s="1"/>
      <c r="G42" s="43">
        <f>SUM(G28:G41)</f>
        <v>670</v>
      </c>
      <c r="H42" s="37" t="s">
        <v>79</v>
      </c>
      <c r="I42" s="1"/>
      <c r="J42" s="43">
        <f>SUM(J28:J41)</f>
        <v>670</v>
      </c>
      <c r="K42" s="2" t="s">
        <v>61</v>
      </c>
      <c r="M42" s="1"/>
      <c r="N42" s="43">
        <f>SUM(N28:N41)</f>
        <v>670</v>
      </c>
      <c r="O42" s="2" t="s">
        <v>61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M43" s="71" t="s">
        <v>80</v>
      </c>
      <c r="N43" s="116">
        <f>ROUND($N$42/$F$5,0)</f>
        <v>3</v>
      </c>
      <c r="O43" s="72" t="s">
        <v>56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AM54" s="1"/>
      <c r="AZ54" s="1"/>
    </row>
    <row r="55" spans="1:76" s="2" customFormat="1" ht="24.75" customHeight="1">
      <c r="AM55" s="1"/>
      <c r="AZ55" s="1"/>
    </row>
    <row r="56" spans="1:76" ht="24.75" customHeight="1">
      <c r="A56" s="117" t="s">
        <v>145</v>
      </c>
      <c r="AO56" s="74" t="s">
        <v>83</v>
      </c>
      <c r="AP56" s="74"/>
      <c r="AW56" s="399"/>
      <c r="AX56" s="399"/>
      <c r="BB56" s="74" t="s">
        <v>84</v>
      </c>
      <c r="BJ56" s="2"/>
      <c r="BK56" s="74" t="s">
        <v>85</v>
      </c>
      <c r="BL56" s="74"/>
      <c r="BU56" s="399"/>
      <c r="BV56" s="399"/>
      <c r="BW56" s="399"/>
      <c r="BX56" s="399"/>
    </row>
    <row r="57" spans="1:76" ht="24.75" customHeight="1">
      <c r="A57" s="117" t="s">
        <v>146</v>
      </c>
      <c r="AO57" s="400" t="s">
        <v>86</v>
      </c>
      <c r="AP57" s="400"/>
      <c r="AQ57" s="400"/>
      <c r="AR57" s="400"/>
      <c r="AS57" s="400"/>
      <c r="AT57" s="400"/>
      <c r="AU57" s="400"/>
      <c r="AV57" s="400"/>
      <c r="AW57" s="400"/>
      <c r="AX57" s="400"/>
      <c r="BJ57" s="2"/>
      <c r="BK57" s="400" t="s">
        <v>86</v>
      </c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</row>
    <row r="58" spans="1:76" ht="24.75" customHeight="1">
      <c r="AO58" s="411" t="s">
        <v>87</v>
      </c>
      <c r="AP58" s="411"/>
      <c r="AQ58" s="411"/>
      <c r="AR58" s="412" t="str">
        <f>$E$1</f>
        <v>W. Turb. Twr.</v>
      </c>
      <c r="AS58" s="412"/>
      <c r="AT58" s="412"/>
      <c r="AU58" s="412"/>
      <c r="AV58" s="412"/>
      <c r="AW58" s="412"/>
      <c r="AX58" s="412"/>
      <c r="BB58" s="75" t="s">
        <v>88</v>
      </c>
      <c r="BJ58" s="2"/>
      <c r="BK58" s="411" t="s">
        <v>87</v>
      </c>
      <c r="BL58" s="411"/>
      <c r="BM58" s="411"/>
      <c r="BN58" s="412" t="str">
        <f>$E$1</f>
        <v>W. Turb. Twr.</v>
      </c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</row>
    <row r="59" spans="1:76" ht="24.75" customHeight="1">
      <c r="AO59" s="413" t="s">
        <v>89</v>
      </c>
      <c r="AP59" s="413"/>
      <c r="AQ59" s="413"/>
      <c r="AR59" s="414" t="str">
        <f>$O$1</f>
        <v>Site MDP #7,9 (60A CB)</v>
      </c>
      <c r="AS59" s="414"/>
      <c r="AT59" s="414"/>
      <c r="AU59" s="414"/>
      <c r="AV59" s="414"/>
      <c r="AW59" s="414"/>
      <c r="AX59" s="414"/>
      <c r="BB59" s="75" t="s">
        <v>90</v>
      </c>
      <c r="BJ59" s="2"/>
      <c r="BK59" s="413" t="s">
        <v>89</v>
      </c>
      <c r="BL59" s="413"/>
      <c r="BM59" s="413"/>
      <c r="BN59" s="414" t="str">
        <f>$O$1</f>
        <v>Site MDP #7,9 (60A CB)</v>
      </c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</row>
    <row r="60" spans="1:76" ht="24.75" customHeight="1">
      <c r="AO60" s="421" t="str">
        <f>CONCATENATE("VOLTAGE:  ",$F$4,"/",$F$5,"V ",$F$6,"-PHASE ",$F$7," WIRE")</f>
        <v>VOLTAGE:  120/240V 1-PHASE 3 WIRE</v>
      </c>
      <c r="AP60" s="422"/>
      <c r="AQ60" s="422"/>
      <c r="AR60" s="422"/>
      <c r="AS60" s="423"/>
      <c r="AT60" s="407" t="s">
        <v>91</v>
      </c>
      <c r="AU60" s="408"/>
      <c r="AV60" s="408"/>
      <c r="AW60" s="409">
        <f ca="1">TODAY()</f>
        <v>40707</v>
      </c>
      <c r="AX60" s="410"/>
      <c r="BB60" s="75" t="s">
        <v>92</v>
      </c>
      <c r="BJ60" s="2"/>
      <c r="BK60" s="421" t="str">
        <f>CONCATENATE("VOLTAGE:  ",$F$4,"/",$F$5,"V ",$F$6,"-PHASE ",$F$7," WIRE")</f>
        <v>VOLTAGE:  120/240V 1-PHASE 3 WIRE</v>
      </c>
      <c r="BL60" s="422"/>
      <c r="BM60" s="422"/>
      <c r="BN60" s="422"/>
      <c r="BO60" s="422"/>
      <c r="BP60" s="422"/>
      <c r="BQ60" s="423"/>
      <c r="BR60" s="407" t="s">
        <v>91</v>
      </c>
      <c r="BS60" s="408"/>
      <c r="BT60" s="408"/>
      <c r="BU60" s="409">
        <f ca="1">TODAY()</f>
        <v>40707</v>
      </c>
      <c r="BV60" s="409"/>
      <c r="BW60" s="409"/>
      <c r="BX60" s="410"/>
    </row>
    <row r="61" spans="1:76" ht="24.75" customHeight="1">
      <c r="AM61" s="32">
        <v>1</v>
      </c>
      <c r="AO61" s="415" t="s">
        <v>93</v>
      </c>
      <c r="AP61" s="416"/>
      <c r="AQ61" s="417" t="s">
        <v>94</v>
      </c>
      <c r="AR61" s="417"/>
      <c r="AS61" s="418"/>
      <c r="AT61" s="415" t="s">
        <v>93</v>
      </c>
      <c r="AU61" s="416"/>
      <c r="AV61" s="419" t="s">
        <v>94</v>
      </c>
      <c r="AW61" s="417"/>
      <c r="AX61" s="418"/>
      <c r="AZ61" s="32">
        <v>1</v>
      </c>
      <c r="BB61" s="75" t="s">
        <v>95</v>
      </c>
      <c r="BJ61" s="2"/>
      <c r="BK61" s="420" t="s">
        <v>93</v>
      </c>
      <c r="BL61" s="420"/>
      <c r="BM61" s="419" t="s">
        <v>94</v>
      </c>
      <c r="BN61" s="417"/>
      <c r="BO61" s="417"/>
      <c r="BP61" s="417"/>
      <c r="BQ61" s="418"/>
      <c r="BR61" s="415" t="s">
        <v>93</v>
      </c>
      <c r="BS61" s="416"/>
      <c r="BT61" s="419" t="s">
        <v>94</v>
      </c>
      <c r="BU61" s="417"/>
      <c r="BV61" s="417"/>
      <c r="BW61" s="417"/>
      <c r="BX61" s="418"/>
    </row>
    <row r="62" spans="1:76" ht="24.75" customHeight="1">
      <c r="AM62" s="32">
        <f>IF(I12=0,IF(I11=0,I10,I11),I12)</f>
        <v>1</v>
      </c>
      <c r="AO62" s="237">
        <v>1</v>
      </c>
      <c r="AP62" s="87" t="str">
        <f t="shared" ref="AP62:AP82" si="11">CONCATENATE($AM62,"P")</f>
        <v>1P</v>
      </c>
      <c r="AQ62" s="424" t="str">
        <f>IF($AM62=1,IF($D12="","",$D12),IF(AND($AM62=2,$AM61=1),$D12,IF(AND($AM62=3,$AM61=1),$D12,$AQ61)))</f>
        <v/>
      </c>
      <c r="AR62" s="425"/>
      <c r="AS62" s="426"/>
      <c r="AT62" s="237">
        <v>2</v>
      </c>
      <c r="AU62" s="87" t="str">
        <f t="shared" ref="AU62:AU82" si="12">CONCATENATE($AZ62,"P")</f>
        <v>1P</v>
      </c>
      <c r="AV62" s="425" t="str">
        <f>IF($AZ62=1,IF($S12="","",$S12),IF(AND($AZ62=2,$AZ61=1),$S12,IF(AND($AZ62=2,$AZ61=3),$S12,IF(AND($AZ62=3,$AZ61=1),$S12,IF(AND($AZ62=3,$AZ61=2),$S12,$AV61)))))</f>
        <v>Recepts</v>
      </c>
      <c r="AW62" s="425"/>
      <c r="AX62" s="426"/>
      <c r="AZ62" s="32">
        <f>IF(R12=0,IF(R11=0,R10,R11),R12)</f>
        <v>1</v>
      </c>
      <c r="BB62" s="75"/>
      <c r="BJ62" s="2"/>
      <c r="BK62" s="237">
        <v>1</v>
      </c>
      <c r="BL62" s="87" t="str">
        <f t="shared" ref="BL62:BL82" si="13">CONCATENATE($AM62,"P")</f>
        <v>1P</v>
      </c>
      <c r="BM62" s="424" t="str">
        <f>IF($AM62=1,IF($D12="","",$D12),IF(AND($AM62=2,$AM61=1),$D12,IF(AND($AM62=3,$AM61=1),$D12,$BM61)))</f>
        <v/>
      </c>
      <c r="BN62" s="425"/>
      <c r="BO62" s="425"/>
      <c r="BP62" s="425"/>
      <c r="BQ62" s="426"/>
      <c r="BR62" s="237">
        <v>2</v>
      </c>
      <c r="BS62" s="87" t="str">
        <f t="shared" ref="BS62:BS82" si="14">CONCATENATE($AZ62,"P")</f>
        <v>1P</v>
      </c>
      <c r="BT62" s="424" t="str">
        <f>IF($AZ62=1,IF($S12="","",$S12),IF(AND($AZ62=2,$AZ61=1),$S12,IF(AND($AZ62=2,$AZ61=3),$S12,IF(AND($AZ62=3,$AZ61=1),$S12,IF(AND($AZ62=3,$AZ61=2),$S12,$BT61)))))</f>
        <v>Recepts</v>
      </c>
      <c r="BU62" s="425"/>
      <c r="BV62" s="425"/>
      <c r="BW62" s="425"/>
      <c r="BX62" s="426"/>
    </row>
    <row r="63" spans="1:76" ht="24.75" customHeight="1">
      <c r="AM63" s="32">
        <f>IF(I13=0,IF(I12=0,I11,I12),I13)</f>
        <v>1</v>
      </c>
      <c r="AO63" s="237">
        <v>3</v>
      </c>
      <c r="AP63" s="87" t="str">
        <f t="shared" si="11"/>
        <v>1P</v>
      </c>
      <c r="AQ63" s="424" t="str">
        <f>IF($AM63=1,IF($D13="","",$D13),IF(AND($AM63=2,$AM62=1),$D13,IF(AND($AM63=3,$AM62=1),$D13,$AQ62)))</f>
        <v>Recepts, (M1, M2, M3, M9)</v>
      </c>
      <c r="AR63" s="425"/>
      <c r="AS63" s="426"/>
      <c r="AT63" s="237">
        <v>4</v>
      </c>
      <c r="AU63" s="87" t="str">
        <f t="shared" si="12"/>
        <v>1P</v>
      </c>
      <c r="AV63" s="425" t="str">
        <f>IF($AZ63=1,IF($S13="","",$S13),IF(AND($AZ63=2,$AZ62=1),$S13,IF(AND($AZ63=2,$AZ62=3),$S13,IF(AND($AZ63=3,$AZ62=1),$S13,IF(AND($AZ63=3,$AZ62=2),$S13,$AV62)))))</f>
        <v>Space</v>
      </c>
      <c r="AW63" s="425"/>
      <c r="AX63" s="426"/>
      <c r="AZ63" s="32">
        <f>IF(R13=0,IF(R12=0,R11,R12),R13)</f>
        <v>1</v>
      </c>
      <c r="BB63" s="75"/>
      <c r="BJ63" s="2"/>
      <c r="BK63" s="237">
        <v>3</v>
      </c>
      <c r="BL63" s="87" t="str">
        <f t="shared" si="13"/>
        <v>1P</v>
      </c>
      <c r="BM63" s="424" t="str">
        <f>IF($AM63=1,IF($D13="","",$D13),IF(AND($AM63=2,$AM62=1),$D13,IF(AND($AM63=3,$AM62=1),$D13,$BM62)))</f>
        <v>Recepts, (M1, M2, M3, M9)</v>
      </c>
      <c r="BN63" s="425"/>
      <c r="BO63" s="425"/>
      <c r="BP63" s="425"/>
      <c r="BQ63" s="426"/>
      <c r="BR63" s="237">
        <v>4</v>
      </c>
      <c r="BS63" s="87" t="str">
        <f t="shared" si="14"/>
        <v>1P</v>
      </c>
      <c r="BT63" s="424" t="str">
        <f>IF($AZ63=1,IF($S13="","",$S13),IF(AND($AZ63=2,$AZ62=1),$S13,IF(AND($AZ63=2,$AZ62=3),$S13,IF(AND($AZ63=3,$AZ62=1),$S13,IF(AND($AZ63=3,$AZ62=2),$S13,$BT62)))))</f>
        <v>Space</v>
      </c>
      <c r="BU63" s="425"/>
      <c r="BV63" s="425"/>
      <c r="BW63" s="425"/>
      <c r="BX63" s="426"/>
    </row>
    <row r="64" spans="1:76" ht="24.75" customHeight="1">
      <c r="AM64" s="32">
        <f>IF(I14=0,IF(I13=0,I12,I13),I14)</f>
        <v>1</v>
      </c>
      <c r="AO64" s="237">
        <v>5</v>
      </c>
      <c r="AP64" s="87" t="str">
        <f t="shared" si="11"/>
        <v>1P</v>
      </c>
      <c r="AQ64" s="424" t="str">
        <f>IF($AM64=1,IF($D14="","",$D14),IF(AND($AM64=2,$AM63=1),$D14,IF(AND($AM64=3,$AM63=1),$D14,$AQ63)))</f>
        <v>Space</v>
      </c>
      <c r="AR64" s="425"/>
      <c r="AS64" s="426"/>
      <c r="AT64" s="237">
        <v>6</v>
      </c>
      <c r="AU64" s="87" t="str">
        <f t="shared" si="12"/>
        <v>1P</v>
      </c>
      <c r="AV64" s="425" t="str">
        <f>IF($AZ64=1,IF($S14="","",$S14),IF(AND($AZ64=2,$AZ63=1),$S14,IF(AND($AZ64=2,$AZ63=3),$S14,IF(AND($AZ64=3,$AZ63=1),$S14,IF(AND($AZ64=3,$AZ63=2),$S14,$AV63)))))</f>
        <v>Space</v>
      </c>
      <c r="AW64" s="425"/>
      <c r="AX64" s="426"/>
      <c r="AZ64" s="32">
        <f>IF(R14=0,IF(R13=0,R12,R13),R14)</f>
        <v>1</v>
      </c>
      <c r="BB64" s="75"/>
      <c r="BJ64" s="2"/>
      <c r="BK64" s="237">
        <v>5</v>
      </c>
      <c r="BL64" s="87" t="str">
        <f t="shared" si="13"/>
        <v>1P</v>
      </c>
      <c r="BM64" s="424" t="str">
        <f>IF($AM64=1,IF($D14="","",$D14),IF(AND($AM64=2,$AM63=1),$D14,IF(AND($AM64=3,$AM63=1),$D14,$BM63)))</f>
        <v>Space</v>
      </c>
      <c r="BN64" s="425"/>
      <c r="BO64" s="425"/>
      <c r="BP64" s="425"/>
      <c r="BQ64" s="426"/>
      <c r="BR64" s="237">
        <v>6</v>
      </c>
      <c r="BS64" s="87" t="str">
        <f t="shared" si="14"/>
        <v>1P</v>
      </c>
      <c r="BT64" s="424" t="str">
        <f>IF($AZ64=1,IF($S14="","",$S14),IF(AND($AZ64=2,$AZ63=1),$S14,IF(AND($AZ64=2,$AZ63=3),$S14,IF(AND($AZ64=3,$AZ63=1),$S14,IF(AND($AZ64=3,$AZ63=2),$S14,$BT63)))))</f>
        <v>Space</v>
      </c>
      <c r="BU64" s="425"/>
      <c r="BV64" s="425"/>
      <c r="BW64" s="425"/>
      <c r="BX64" s="426"/>
    </row>
    <row r="65" spans="39:76" ht="24.75" customHeight="1">
      <c r="AM65" s="32">
        <f>IF(I15=0,IF(I14=0,I13,I14),I15)</f>
        <v>1</v>
      </c>
      <c r="AO65" s="237">
        <v>7</v>
      </c>
      <c r="AP65" s="87" t="str">
        <f t="shared" si="11"/>
        <v>1P</v>
      </c>
      <c r="AQ65" s="424" t="str">
        <f>IF($AM65=1,IF($D15="","",$D15),IF(AND($AM65=2,$AM64=1),$D15,IF(AND($AM65=3,$AM64=1),$D15,$AQ64)))</f>
        <v>Space</v>
      </c>
      <c r="AR65" s="425"/>
      <c r="AS65" s="426"/>
      <c r="AT65" s="237">
        <v>8</v>
      </c>
      <c r="AU65" s="87" t="str">
        <f t="shared" si="12"/>
        <v>1P</v>
      </c>
      <c r="AV65" s="425" t="str">
        <f>IF($AZ65=1,IF($S15="","",$S15),IF(AND($AZ65=2,$AZ64=1),$S15,IF(AND($AZ65=2,$AZ64=3),$S15,IF(AND($AZ65=3,$AZ64=1),$S15,IF(AND($AZ65=3,$AZ64=2),$S15,$AV64)))))</f>
        <v>Space</v>
      </c>
      <c r="AW65" s="425"/>
      <c r="AX65" s="426"/>
      <c r="AZ65" s="32">
        <f>IF(R15=0,IF(R14=0,R13,R14),R15)</f>
        <v>1</v>
      </c>
      <c r="BB65" s="75"/>
      <c r="BJ65" s="2"/>
      <c r="BK65" s="237">
        <v>7</v>
      </c>
      <c r="BL65" s="87" t="str">
        <f t="shared" si="13"/>
        <v>1P</v>
      </c>
      <c r="BM65" s="424" t="str">
        <f>IF($AM65=1,IF($D15="","",$D15),IF(AND($AM65=2,$AM64=1),$D15,IF(AND($AM65=3,$AM64=1),$D15,$BM64)))</f>
        <v>Space</v>
      </c>
      <c r="BN65" s="425"/>
      <c r="BO65" s="425"/>
      <c r="BP65" s="425"/>
      <c r="BQ65" s="426"/>
      <c r="BR65" s="237">
        <v>8</v>
      </c>
      <c r="BS65" s="87" t="str">
        <f t="shared" si="14"/>
        <v>1P</v>
      </c>
      <c r="BT65" s="424" t="str">
        <f>IF($AZ65=1,IF($S15="","",$S15),IF(AND($AZ65=2,$AZ64=1),$S15,IF(AND($AZ65=2,$AZ64=3),$S15,IF(AND($AZ65=3,$AZ64=1),$S15,IF(AND($AZ65=3,$AZ64=2),$S15,$BT64)))))</f>
        <v>Space</v>
      </c>
      <c r="BU65" s="425"/>
      <c r="BV65" s="425"/>
      <c r="BW65" s="425"/>
      <c r="BX65" s="426"/>
    </row>
    <row r="66" spans="39:76" ht="24.75" customHeight="1">
      <c r="AM66" s="32" t="e">
        <f>IF(#REF!=0,IF(I15=0,I14,I15),#REF!)</f>
        <v>#REF!</v>
      </c>
      <c r="AO66" s="237">
        <v>9</v>
      </c>
      <c r="AP66" s="87" t="e">
        <f t="shared" si="11"/>
        <v>#REF!</v>
      </c>
      <c r="AQ66" s="424" t="e">
        <f>IF($AM66=1,IF(#REF!="","",#REF!),IF(AND($AM66=2,$AM65=1),#REF!,IF(AND($AM66=3,$AM65=1),#REF!,$AQ65)))</f>
        <v>#REF!</v>
      </c>
      <c r="AR66" s="425"/>
      <c r="AS66" s="426"/>
      <c r="AT66" s="237">
        <v>10</v>
      </c>
      <c r="AU66" s="87" t="e">
        <f t="shared" si="12"/>
        <v>#REF!</v>
      </c>
      <c r="AV66" s="425" t="e">
        <f>IF($AZ66=1,IF(#REF!="","",#REF!),IF(AND($AZ66=2,$AZ65=1),#REF!,IF(AND($AZ66=2,$AZ65=3),#REF!,IF(AND($AZ66=3,$AZ65=1),#REF!,IF(AND($AZ66=3,$AZ65=2),#REF!,$AV65)))))</f>
        <v>#REF!</v>
      </c>
      <c r="AW66" s="425"/>
      <c r="AX66" s="426"/>
      <c r="AZ66" s="32" t="e">
        <f>IF(#REF!=0,IF(R15=0,R14,R15),#REF!)</f>
        <v>#REF!</v>
      </c>
      <c r="BB66" s="75"/>
      <c r="BJ66" s="2"/>
      <c r="BK66" s="237">
        <v>9</v>
      </c>
      <c r="BL66" s="87" t="e">
        <f t="shared" si="13"/>
        <v>#REF!</v>
      </c>
      <c r="BM66" s="424" t="e">
        <f>IF($AM66=1,IF(#REF!="","",#REF!),IF(AND($AM66=2,$AM65=1),#REF!,IF(AND($AM66=3,$AM65=1),#REF!,$BM65)))</f>
        <v>#REF!</v>
      </c>
      <c r="BN66" s="425"/>
      <c r="BO66" s="425"/>
      <c r="BP66" s="425"/>
      <c r="BQ66" s="426"/>
      <c r="BR66" s="237">
        <v>10</v>
      </c>
      <c r="BS66" s="87" t="e">
        <f t="shared" si="14"/>
        <v>#REF!</v>
      </c>
      <c r="BT66" s="424" t="e">
        <f>IF($AZ66=1,IF(#REF!="","",#REF!),IF(AND($AZ66=2,$AZ65=1),#REF!,IF(AND($AZ66=2,$AZ65=3),#REF!,IF(AND($AZ66=3,$AZ65=1),#REF!,IF(AND($AZ66=3,$AZ65=2),#REF!,$BT65)))))</f>
        <v>#REF!</v>
      </c>
      <c r="BU66" s="425"/>
      <c r="BV66" s="425"/>
      <c r="BW66" s="425"/>
      <c r="BX66" s="426"/>
    </row>
    <row r="67" spans="39:76" ht="24.75" customHeight="1">
      <c r="AM67" s="32" t="e">
        <f>IF(#REF!=0,IF(#REF!=0,I15,#REF!),#REF!)</f>
        <v>#REF!</v>
      </c>
      <c r="AO67" s="237">
        <v>11</v>
      </c>
      <c r="AP67" s="87" t="e">
        <f t="shared" si="11"/>
        <v>#REF!</v>
      </c>
      <c r="AQ67" s="424" t="e">
        <f>IF($AM67=1,IF(#REF!="","",#REF!),IF(AND($AM67=2,$AM66=1),#REF!,IF(AND($AM67=3,$AM66=1),#REF!,$AQ66)))</f>
        <v>#REF!</v>
      </c>
      <c r="AR67" s="425"/>
      <c r="AS67" s="426"/>
      <c r="AT67" s="237">
        <v>12</v>
      </c>
      <c r="AU67" s="87" t="e">
        <f t="shared" si="12"/>
        <v>#REF!</v>
      </c>
      <c r="AV67" s="425" t="e">
        <f>IF($AZ67=1,IF(#REF!="","",#REF!),IF(AND($AZ67=2,$AZ66=1),#REF!,IF(AND($AZ67=2,$AZ66=3),#REF!,IF(AND($AZ67=3,$AZ66=1),#REF!,IF(AND($AZ67=3,$AZ66=2),#REF!,$AV66)))))</f>
        <v>#REF!</v>
      </c>
      <c r="AW67" s="425"/>
      <c r="AX67" s="426"/>
      <c r="AZ67" s="32" t="e">
        <f>IF(#REF!=0,IF(#REF!=0,R15,#REF!),#REF!)</f>
        <v>#REF!</v>
      </c>
      <c r="BB67" s="75"/>
      <c r="BJ67" s="2"/>
      <c r="BK67" s="237">
        <v>11</v>
      </c>
      <c r="BL67" s="87" t="e">
        <f t="shared" si="13"/>
        <v>#REF!</v>
      </c>
      <c r="BM67" s="424" t="e">
        <f>IF($AM67=1,IF(#REF!="","",#REF!),IF(AND($AM67=2,$AM66=1),#REF!,IF(AND($AM67=3,$AM66=1),#REF!,$BM66)))</f>
        <v>#REF!</v>
      </c>
      <c r="BN67" s="425"/>
      <c r="BO67" s="425"/>
      <c r="BP67" s="425"/>
      <c r="BQ67" s="426"/>
      <c r="BR67" s="237">
        <v>12</v>
      </c>
      <c r="BS67" s="87" t="e">
        <f t="shared" si="14"/>
        <v>#REF!</v>
      </c>
      <c r="BT67" s="424" t="e">
        <f>IF($AZ67=1,IF(#REF!="","",#REF!),IF(AND($AZ67=2,$AZ66=1),#REF!,IF(AND($AZ67=2,$AZ66=3),#REF!,IF(AND($AZ67=3,$AZ66=1),#REF!,IF(AND($AZ67=3,$AZ66=2),#REF!,$BT66)))))</f>
        <v>#REF!</v>
      </c>
      <c r="BU67" s="425"/>
      <c r="BV67" s="425"/>
      <c r="BW67" s="425"/>
      <c r="BX67" s="426"/>
    </row>
    <row r="68" spans="39:76" ht="24.75" customHeight="1">
      <c r="AM68" s="32" t="e">
        <f>IF(#REF!=0,IF(#REF!=0,#REF!,#REF!),#REF!)</f>
        <v>#REF!</v>
      </c>
      <c r="AO68" s="237">
        <v>13</v>
      </c>
      <c r="AP68" s="87" t="e">
        <f t="shared" si="11"/>
        <v>#REF!</v>
      </c>
      <c r="AQ68" s="424" t="e">
        <f>IF($AM68=1,IF(#REF!="","",#REF!),IF(AND($AM68=2,$AM67=1),#REF!,IF(AND($AM68=3,$AM67=1),#REF!,$AQ67)))</f>
        <v>#REF!</v>
      </c>
      <c r="AR68" s="425"/>
      <c r="AS68" s="426"/>
      <c r="AT68" s="237">
        <v>14</v>
      </c>
      <c r="AU68" s="87" t="e">
        <f t="shared" si="12"/>
        <v>#REF!</v>
      </c>
      <c r="AV68" s="425" t="e">
        <f>IF($AZ68=1,IF(#REF!="","",#REF!),IF(AND($AZ68=2,$AZ67=1),#REF!,IF(AND($AZ68=2,$AZ67=3),#REF!,IF(AND($AZ68=3,$AZ67=1),#REF!,IF(AND($AZ68=3,$AZ67=2),#REF!,$AV67)))))</f>
        <v>#REF!</v>
      </c>
      <c r="AW68" s="425"/>
      <c r="AX68" s="426"/>
      <c r="AZ68" s="32" t="e">
        <f>IF(#REF!=0,IF(#REF!=0,#REF!,#REF!),#REF!)</f>
        <v>#REF!</v>
      </c>
      <c r="BB68" s="75"/>
      <c r="BJ68" s="2"/>
      <c r="BK68" s="237">
        <v>13</v>
      </c>
      <c r="BL68" s="87" t="e">
        <f t="shared" si="13"/>
        <v>#REF!</v>
      </c>
      <c r="BM68" s="424" t="e">
        <f>IF($AM68=1,IF(#REF!="","",#REF!),IF(AND($AM68=2,$AM67=1),#REF!,IF(AND($AM68=3,$AM67=1),#REF!,$BM67)))</f>
        <v>#REF!</v>
      </c>
      <c r="BN68" s="425"/>
      <c r="BO68" s="425"/>
      <c r="BP68" s="425"/>
      <c r="BQ68" s="426"/>
      <c r="BR68" s="237">
        <v>14</v>
      </c>
      <c r="BS68" s="87" t="e">
        <f t="shared" si="14"/>
        <v>#REF!</v>
      </c>
      <c r="BT68" s="424" t="e">
        <f>IF($AZ68=1,IF(#REF!="","",#REF!),IF(AND($AZ68=2,$AZ67=1),#REF!,IF(AND($AZ68=2,$AZ67=3),#REF!,IF(AND($AZ68=3,$AZ67=1),#REF!,IF(AND($AZ68=3,$AZ67=2),#REF!,$BT67)))))</f>
        <v>#REF!</v>
      </c>
      <c r="BU68" s="425"/>
      <c r="BV68" s="425"/>
      <c r="BW68" s="425"/>
      <c r="BX68" s="426"/>
    </row>
    <row r="69" spans="39:76" ht="24.75" customHeight="1">
      <c r="AM69" s="32" t="e">
        <f>IF(#REF!=0,IF(#REF!=0,#REF!,#REF!),#REF!)</f>
        <v>#REF!</v>
      </c>
      <c r="AO69" s="237">
        <v>15</v>
      </c>
      <c r="AP69" s="87" t="e">
        <f t="shared" si="11"/>
        <v>#REF!</v>
      </c>
      <c r="AQ69" s="424" t="e">
        <f>IF($AM69=1,IF(#REF!="","",#REF!),IF(AND($AM69=2,$AM68=1),#REF!,IF(AND($AM69=3,$AM68=1),#REF!,$AQ68)))</f>
        <v>#REF!</v>
      </c>
      <c r="AR69" s="425"/>
      <c r="AS69" s="426"/>
      <c r="AT69" s="237">
        <v>16</v>
      </c>
      <c r="AU69" s="87" t="e">
        <f t="shared" si="12"/>
        <v>#REF!</v>
      </c>
      <c r="AV69" s="425" t="e">
        <f>IF($AZ69=1,IF(#REF!="","",#REF!),IF(AND($AZ69=2,$AZ68=1),#REF!,IF(AND($AZ69=2,$AZ68=3),#REF!,IF(AND($AZ69=3,$AZ68=1),#REF!,IF(AND($AZ69=3,$AZ68=2),#REF!,$AV68)))))</f>
        <v>#REF!</v>
      </c>
      <c r="AW69" s="425"/>
      <c r="AX69" s="426"/>
      <c r="AZ69" s="32" t="e">
        <f>IF(#REF!=0,IF(#REF!=0,#REF!,#REF!),#REF!)</f>
        <v>#REF!</v>
      </c>
      <c r="BB69" s="75"/>
      <c r="BJ69" s="2"/>
      <c r="BK69" s="237">
        <v>15</v>
      </c>
      <c r="BL69" s="87" t="e">
        <f t="shared" si="13"/>
        <v>#REF!</v>
      </c>
      <c r="BM69" s="424" t="e">
        <f>IF($AM69=1,IF(#REF!="","",#REF!),IF(AND($AM69=2,$AM68=1),#REF!,IF(AND($AM69=3,$AM68=1),#REF!,$BM68)))</f>
        <v>#REF!</v>
      </c>
      <c r="BN69" s="425"/>
      <c r="BO69" s="425"/>
      <c r="BP69" s="425"/>
      <c r="BQ69" s="426"/>
      <c r="BR69" s="237">
        <v>16</v>
      </c>
      <c r="BS69" s="87" t="e">
        <f t="shared" si="14"/>
        <v>#REF!</v>
      </c>
      <c r="BT69" s="424" t="e">
        <f>IF($AZ69=1,IF(#REF!="","",#REF!),IF(AND($AZ69=2,$AZ68=1),#REF!,IF(AND($AZ69=2,$AZ68=3),#REF!,IF(AND($AZ69=3,$AZ68=1),#REF!,IF(AND($AZ69=3,$AZ68=2),#REF!,$BT68)))))</f>
        <v>#REF!</v>
      </c>
      <c r="BU69" s="425"/>
      <c r="BV69" s="425"/>
      <c r="BW69" s="425"/>
      <c r="BX69" s="426"/>
    </row>
    <row r="70" spans="39:76" ht="24.75" customHeight="1">
      <c r="AM70" s="32" t="e">
        <f>IF(#REF!=0,IF(#REF!=0,#REF!,#REF!),#REF!)</f>
        <v>#REF!</v>
      </c>
      <c r="AO70" s="237">
        <v>17</v>
      </c>
      <c r="AP70" s="87" t="e">
        <f t="shared" si="11"/>
        <v>#REF!</v>
      </c>
      <c r="AQ70" s="424" t="e">
        <f>IF($AM70=1,IF(#REF!="","",#REF!),IF(AND($AM70=2,$AM69=1),#REF!,IF(AND($AM70=3,$AM69=1),#REF!,$AQ69)))</f>
        <v>#REF!</v>
      </c>
      <c r="AR70" s="425"/>
      <c r="AS70" s="426"/>
      <c r="AT70" s="237">
        <v>18</v>
      </c>
      <c r="AU70" s="87" t="e">
        <f t="shared" si="12"/>
        <v>#REF!</v>
      </c>
      <c r="AV70" s="425" t="e">
        <f>IF($AZ70=1,IF(#REF!="","",#REF!),IF(AND($AZ70=2,$AZ69=1),#REF!,IF(AND($AZ70=2,$AZ69=3),#REF!,IF(AND($AZ70=3,$AZ69=1),#REF!,IF(AND($AZ70=3,$AZ69=2),#REF!,$AV69)))))</f>
        <v>#REF!</v>
      </c>
      <c r="AW70" s="425"/>
      <c r="AX70" s="426"/>
      <c r="AZ70" s="32" t="e">
        <f>IF(#REF!=0,IF(#REF!=0,#REF!,#REF!),#REF!)</f>
        <v>#REF!</v>
      </c>
      <c r="BJ70" s="2"/>
      <c r="BK70" s="237">
        <v>17</v>
      </c>
      <c r="BL70" s="87" t="e">
        <f t="shared" si="13"/>
        <v>#REF!</v>
      </c>
      <c r="BM70" s="424" t="e">
        <f>IF($AM70=1,IF(#REF!="","",#REF!),IF(AND($AM70=2,$AM69=1),#REF!,IF(AND($AM70=3,$AM69=1),#REF!,$BM69)))</f>
        <v>#REF!</v>
      </c>
      <c r="BN70" s="425"/>
      <c r="BO70" s="425"/>
      <c r="BP70" s="425"/>
      <c r="BQ70" s="426"/>
      <c r="BR70" s="237">
        <v>18</v>
      </c>
      <c r="BS70" s="87" t="e">
        <f t="shared" si="14"/>
        <v>#REF!</v>
      </c>
      <c r="BT70" s="424" t="e">
        <f>IF($AZ70=1,IF(#REF!="","",#REF!),IF(AND($AZ70=2,$AZ69=1),#REF!,IF(AND($AZ70=2,$AZ69=3),#REF!,IF(AND($AZ70=3,$AZ69=1),#REF!,IF(AND($AZ70=3,$AZ69=2),#REF!,$BT69)))))</f>
        <v>#REF!</v>
      </c>
      <c r="BU70" s="425"/>
      <c r="BV70" s="425"/>
      <c r="BW70" s="425"/>
      <c r="BX70" s="426"/>
    </row>
    <row r="71" spans="39:76" ht="24.75" customHeight="1">
      <c r="AM71" s="32" t="e">
        <f>IF(#REF!=0,IF(#REF!=0,#REF!,#REF!),#REF!)</f>
        <v>#REF!</v>
      </c>
      <c r="AO71" s="237">
        <v>19</v>
      </c>
      <c r="AP71" s="87" t="e">
        <f t="shared" si="11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37">
        <v>20</v>
      </c>
      <c r="AU71" s="87" t="e">
        <f t="shared" si="12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IF(#REF!=0,IF(#REF!=0,#REF!,#REF!),#REF!)</f>
        <v>#REF!</v>
      </c>
      <c r="BJ71" s="2"/>
      <c r="BK71" s="237">
        <v>19</v>
      </c>
      <c r="BL71" s="87" t="e">
        <f t="shared" si="13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37">
        <v>20</v>
      </c>
      <c r="BS71" s="87" t="e">
        <f t="shared" si="14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IF(#REF!=0,IF(#REF!=0,#REF!,#REF!),#REF!)</f>
        <v>#REF!</v>
      </c>
      <c r="AO72" s="237">
        <v>21</v>
      </c>
      <c r="AP72" s="87" t="e">
        <f t="shared" si="11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37">
        <v>22</v>
      </c>
      <c r="AU72" s="87" t="e">
        <f t="shared" si="12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IF(#REF!=0,IF(#REF!=0,#REF!,#REF!),#REF!)</f>
        <v>#REF!</v>
      </c>
      <c r="BJ72" s="2"/>
      <c r="BK72" s="237">
        <v>21</v>
      </c>
      <c r="BL72" s="87" t="e">
        <f t="shared" si="13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37">
        <v>22</v>
      </c>
      <c r="BS72" s="87" t="e">
        <f t="shared" si="14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37">
        <v>23</v>
      </c>
      <c r="AP73" s="87" t="e">
        <f t="shared" si="11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37">
        <v>24</v>
      </c>
      <c r="AU73" s="87" t="e">
        <f t="shared" si="12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37">
        <v>23</v>
      </c>
      <c r="BL73" s="87" t="e">
        <f t="shared" si="13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37">
        <v>24</v>
      </c>
      <c r="BS73" s="87" t="e">
        <f t="shared" si="14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37">
        <v>25</v>
      </c>
      <c r="AP74" s="87" t="e">
        <f t="shared" si="11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37">
        <v>26</v>
      </c>
      <c r="AU74" s="87" t="e">
        <f t="shared" si="12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37">
        <v>25</v>
      </c>
      <c r="BL74" s="87" t="e">
        <f t="shared" si="13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37">
        <v>26</v>
      </c>
      <c r="BS74" s="87" t="e">
        <f t="shared" si="14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37">
        <v>27</v>
      </c>
      <c r="AP75" s="87" t="e">
        <f t="shared" si="11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37">
        <v>28</v>
      </c>
      <c r="AU75" s="87" t="e">
        <f t="shared" si="12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37">
        <v>27</v>
      </c>
      <c r="BL75" s="87" t="e">
        <f t="shared" si="13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37">
        <v>28</v>
      </c>
      <c r="BS75" s="87" t="e">
        <f t="shared" si="14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37">
        <v>29</v>
      </c>
      <c r="AP76" s="87" t="e">
        <f t="shared" si="11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37">
        <v>30</v>
      </c>
      <c r="AU76" s="87" t="e">
        <f t="shared" si="12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37">
        <v>29</v>
      </c>
      <c r="BL76" s="87" t="e">
        <f t="shared" si="13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37">
        <v>30</v>
      </c>
      <c r="BS76" s="87" t="e">
        <f t="shared" si="14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37">
        <v>31</v>
      </c>
      <c r="AP77" s="87" t="e">
        <f t="shared" si="11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37">
        <v>32</v>
      </c>
      <c r="AU77" s="87" t="e">
        <f t="shared" si="12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37">
        <v>31</v>
      </c>
      <c r="BL77" s="87" t="e">
        <f t="shared" si="13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37">
        <v>32</v>
      </c>
      <c r="BS77" s="87" t="e">
        <f t="shared" si="14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37">
        <v>33</v>
      </c>
      <c r="AP78" s="87" t="e">
        <f t="shared" si="11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37">
        <v>34</v>
      </c>
      <c r="AU78" s="87" t="e">
        <f t="shared" si="12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37">
        <v>33</v>
      </c>
      <c r="BL78" s="87" t="e">
        <f t="shared" si="13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37">
        <v>34</v>
      </c>
      <c r="BS78" s="87" t="e">
        <f t="shared" si="14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37">
        <v>35</v>
      </c>
      <c r="AP79" s="87" t="e">
        <f t="shared" si="11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37">
        <v>36</v>
      </c>
      <c r="AU79" s="87" t="e">
        <f t="shared" si="12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37">
        <v>35</v>
      </c>
      <c r="BL79" s="87" t="e">
        <f t="shared" si="13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37">
        <v>36</v>
      </c>
      <c r="BS79" s="87" t="e">
        <f t="shared" si="14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37">
        <v>37</v>
      </c>
      <c r="AP80" s="87" t="e">
        <f t="shared" si="11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37">
        <v>38</v>
      </c>
      <c r="AU80" s="87" t="e">
        <f t="shared" si="12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37">
        <v>37</v>
      </c>
      <c r="BL80" s="87" t="e">
        <f t="shared" si="13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37">
        <v>38</v>
      </c>
      <c r="BS80" s="87" t="e">
        <f t="shared" si="14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37">
        <v>39</v>
      </c>
      <c r="AP81" s="87" t="e">
        <f t="shared" si="11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37">
        <v>40</v>
      </c>
      <c r="AU81" s="87" t="e">
        <f t="shared" si="12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37">
        <v>39</v>
      </c>
      <c r="BL81" s="87" t="e">
        <f t="shared" si="13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37">
        <v>40</v>
      </c>
      <c r="BS81" s="87" t="e">
        <f t="shared" si="14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37">
        <v>41</v>
      </c>
      <c r="AP82" s="87" t="e">
        <f t="shared" si="11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37">
        <v>42</v>
      </c>
      <c r="AU82" s="87" t="e">
        <f t="shared" si="12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37">
        <v>41</v>
      </c>
      <c r="BL82" s="87" t="e">
        <f t="shared" si="13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37">
        <v>42</v>
      </c>
      <c r="BS82" s="87" t="e">
        <f t="shared" si="14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O83" s="427" t="s">
        <v>86</v>
      </c>
      <c r="AP83" s="427"/>
      <c r="AQ83" s="427"/>
      <c r="AR83" s="427"/>
      <c r="AS83" s="427"/>
      <c r="AT83" s="427"/>
      <c r="AU83" s="427"/>
      <c r="AV83" s="427"/>
      <c r="AW83" s="427"/>
      <c r="AX83" s="427"/>
      <c r="BJ83" s="2"/>
      <c r="BK83" s="427" t="s">
        <v>86</v>
      </c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</row>
    <row r="84" spans="39:76" ht="24.75" customHeight="1">
      <c r="BJ84" s="2"/>
    </row>
    <row r="85" spans="39:76" ht="24.75" customHeight="1">
      <c r="AO85" s="400" t="s">
        <v>86</v>
      </c>
      <c r="AP85" s="400"/>
      <c r="AQ85" s="400"/>
      <c r="AR85" s="400"/>
      <c r="AS85" s="400"/>
      <c r="AT85" s="400"/>
      <c r="AU85" s="400"/>
      <c r="AV85" s="400"/>
      <c r="AW85" s="400"/>
      <c r="AX85" s="400"/>
      <c r="BJ85" s="2"/>
      <c r="BK85" s="400" t="s">
        <v>86</v>
      </c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</row>
    <row r="86" spans="39:76" ht="24.75" customHeight="1">
      <c r="AO86" s="411" t="s">
        <v>87</v>
      </c>
      <c r="AP86" s="411"/>
      <c r="AQ86" s="411"/>
      <c r="AR86" s="412" t="str">
        <f>$E$1</f>
        <v>W. Turb. Twr.</v>
      </c>
      <c r="AS86" s="412"/>
      <c r="AT86" s="412"/>
      <c r="AU86" s="412"/>
      <c r="AV86" s="412"/>
      <c r="AW86" s="412"/>
      <c r="AX86" s="412"/>
      <c r="BJ86" s="2"/>
      <c r="BK86" s="411" t="s">
        <v>87</v>
      </c>
      <c r="BL86" s="411"/>
      <c r="BM86" s="411"/>
      <c r="BN86" s="412" t="str">
        <f>$E$1</f>
        <v>W. Turb. Twr.</v>
      </c>
      <c r="BO86" s="412"/>
      <c r="BP86" s="412"/>
      <c r="BQ86" s="412"/>
      <c r="BR86" s="412"/>
      <c r="BS86" s="412"/>
      <c r="BT86" s="412"/>
      <c r="BU86" s="412"/>
      <c r="BV86" s="412"/>
      <c r="BW86" s="412"/>
      <c r="BX86" s="412"/>
    </row>
    <row r="87" spans="39:76" ht="24.75" customHeight="1">
      <c r="AO87" s="413" t="s">
        <v>89</v>
      </c>
      <c r="AP87" s="413"/>
      <c r="AQ87" s="413"/>
      <c r="AR87" s="414" t="str">
        <f>$O$1</f>
        <v>Site MDP #7,9 (60A CB)</v>
      </c>
      <c r="AS87" s="414"/>
      <c r="AT87" s="414"/>
      <c r="AU87" s="414"/>
      <c r="AV87" s="414"/>
      <c r="AW87" s="414"/>
      <c r="AX87" s="414"/>
      <c r="BJ87" s="2"/>
      <c r="BK87" s="413" t="s">
        <v>89</v>
      </c>
      <c r="BL87" s="413"/>
      <c r="BM87" s="413"/>
      <c r="BN87" s="414" t="str">
        <f>$O$1</f>
        <v>Site MDP #7,9 (60A CB)</v>
      </c>
      <c r="BO87" s="414"/>
      <c r="BP87" s="414"/>
      <c r="BQ87" s="414"/>
      <c r="BR87" s="414"/>
      <c r="BS87" s="414"/>
      <c r="BT87" s="414"/>
      <c r="BU87" s="414"/>
      <c r="BV87" s="414"/>
      <c r="BW87" s="414"/>
      <c r="BX87" s="414"/>
    </row>
    <row r="88" spans="39:76" ht="24.75" customHeight="1">
      <c r="AO88" s="421" t="str">
        <f>CONCATENATE("VOLTAGE:  ",$F$4,"/",$F$5,"V ",$F$6,"-PHASE ",$F$7," WIRE")</f>
        <v>VOLTAGE:  120/240V 1-PHASE 3 WIRE</v>
      </c>
      <c r="AP88" s="422"/>
      <c r="AQ88" s="422"/>
      <c r="AR88" s="422"/>
      <c r="AS88" s="423"/>
      <c r="AT88" s="407" t="s">
        <v>91</v>
      </c>
      <c r="AU88" s="408"/>
      <c r="AV88" s="408"/>
      <c r="AW88" s="409">
        <f ca="1">TODAY()</f>
        <v>40707</v>
      </c>
      <c r="AX88" s="410"/>
      <c r="BJ88" s="2"/>
      <c r="BK88" s="421" t="str">
        <f>CONCATENATE("VOLTAGE:  ",$F$4,"/",$F$5,"V ",$F$6,"-PHASE ",$F$7," WIRE")</f>
        <v>VOLTAGE:  120/240V 1-PHASE 3 WIRE</v>
      </c>
      <c r="BL88" s="422"/>
      <c r="BM88" s="422"/>
      <c r="BN88" s="422"/>
      <c r="BO88" s="422"/>
      <c r="BP88" s="422"/>
      <c r="BQ88" s="423"/>
      <c r="BR88" s="407" t="s">
        <v>91</v>
      </c>
      <c r="BS88" s="408"/>
      <c r="BT88" s="408"/>
      <c r="BU88" s="409">
        <f ca="1">TODAY()</f>
        <v>40707</v>
      </c>
      <c r="BV88" s="409"/>
      <c r="BW88" s="409"/>
      <c r="BX88" s="410"/>
    </row>
    <row r="89" spans="39:76" ht="24.75" customHeight="1">
      <c r="AM89" s="32">
        <v>1</v>
      </c>
      <c r="AO89" s="415" t="s">
        <v>93</v>
      </c>
      <c r="AP89" s="416"/>
      <c r="AQ89" s="417" t="s">
        <v>94</v>
      </c>
      <c r="AR89" s="417"/>
      <c r="AS89" s="418"/>
      <c r="AT89" s="415" t="s">
        <v>93</v>
      </c>
      <c r="AU89" s="416"/>
      <c r="AV89" s="419" t="s">
        <v>94</v>
      </c>
      <c r="AW89" s="417"/>
      <c r="AX89" s="418"/>
      <c r="AZ89" s="32">
        <v>1</v>
      </c>
      <c r="BJ89" s="2"/>
      <c r="BK89" s="420" t="s">
        <v>93</v>
      </c>
      <c r="BL89" s="420"/>
      <c r="BM89" s="419" t="s">
        <v>94</v>
      </c>
      <c r="BN89" s="417"/>
      <c r="BO89" s="417"/>
      <c r="BP89" s="417"/>
      <c r="BQ89" s="418"/>
      <c r="BR89" s="415" t="s">
        <v>93</v>
      </c>
      <c r="BS89" s="416"/>
      <c r="BT89" s="419" t="s">
        <v>94</v>
      </c>
      <c r="BU89" s="417"/>
      <c r="BV89" s="417"/>
      <c r="BW89" s="417"/>
      <c r="BX89" s="418"/>
    </row>
    <row r="90" spans="39:76" ht="24.75" customHeight="1">
      <c r="AM90" s="32" t="str">
        <f>IF(I28=0,IF(I27=0,I22,I27),I28)</f>
        <v>=</v>
      </c>
      <c r="AO90" s="237">
        <v>43</v>
      </c>
      <c r="AP90" s="87" t="str">
        <f t="shared" ref="AP90:AP110" si="15">CONCATENATE(AM90,"P")</f>
        <v>=P</v>
      </c>
      <c r="AQ90" s="425" t="str">
        <f t="shared" ref="AQ90:AQ106" si="16">IF(AM90=1,IF($D28="","",$D28),IF(AND(AM90=2,AM89=1),$D28,IF(AND(AM90=3,AM89=1),$D28,$AQ89)))</f>
        <v>LOAD</v>
      </c>
      <c r="AR90" s="425"/>
      <c r="AS90" s="426"/>
      <c r="AT90" s="237">
        <v>44</v>
      </c>
      <c r="AU90" s="87" t="str">
        <f t="shared" ref="AU90:AU110" si="17">CONCATENATE(AZ90,"P")</f>
        <v>0P</v>
      </c>
      <c r="AV90" s="425" t="str">
        <f t="shared" ref="AV90:AV106" si="18">IF(AZ90=1,IF($S28="","",$S28),IF(AND(AZ90=2,AZ89=1),$S28,IF(AND(AZ90=2,AZ89=3),$S28,IF(AND(AZ90=3,AZ89=1),$S28,IF(AND(AZ90=3,AZ89=2),$S28,$AV89)))))</f>
        <v>LOAD</v>
      </c>
      <c r="AW90" s="425"/>
      <c r="AX90" s="426"/>
      <c r="AZ90" s="32">
        <f>IF(R28=0,IF(R27=0,R22,R27),R28)</f>
        <v>0</v>
      </c>
      <c r="BJ90" s="2"/>
      <c r="BK90" s="237">
        <v>43</v>
      </c>
      <c r="BL90" s="87" t="str">
        <f t="shared" ref="BL90:BL110" si="19">CONCATENATE($AM90,"P")</f>
        <v>=P</v>
      </c>
      <c r="BM90" s="424" t="str">
        <f t="shared" ref="BM90:BM106" si="20">IF($AM90=1,IF($D28="","",$D28),IF(AND($AM90=2,$AM89=1),$D28,IF(AND($AM90=3,$AM89=1),$D28,$BM89)))</f>
        <v>LOAD</v>
      </c>
      <c r="BN90" s="425"/>
      <c r="BO90" s="425"/>
      <c r="BP90" s="425"/>
      <c r="BQ90" s="426"/>
      <c r="BR90" s="237">
        <v>44</v>
      </c>
      <c r="BS90" s="87" t="str">
        <f t="shared" ref="BS90:BS110" si="21">CONCATENATE($AZ90,"P")</f>
        <v>0P</v>
      </c>
      <c r="BT90" s="424" t="str">
        <f t="shared" ref="BT90:BT106" si="22">IF($AZ90=1,IF($S28="","",$S28),IF(AND($AZ90=2,$AZ89=1),$S28,IF(AND($AZ90=2,$AZ89=3),$S28,IF(AND($AZ90=3,$AZ89=1),$S28,IF(AND($AZ90=3,$AZ89=2),$S28,$BT89)))))</f>
        <v>LOAD</v>
      </c>
      <c r="BU90" s="425"/>
      <c r="BV90" s="425"/>
      <c r="BW90" s="425"/>
      <c r="BX90" s="426"/>
    </row>
    <row r="91" spans="39:76" ht="24" customHeight="1">
      <c r="AM91" s="32" t="str">
        <f t="shared" ref="AM91:AM106" si="23">IF(I29=0,IF(I28=0,I27,I28),I29)</f>
        <v>=</v>
      </c>
      <c r="AO91" s="237">
        <v>45</v>
      </c>
      <c r="AP91" s="87" t="str">
        <f t="shared" si="15"/>
        <v>=P</v>
      </c>
      <c r="AQ91" s="425" t="str">
        <f t="shared" si="16"/>
        <v>LOAD</v>
      </c>
      <c r="AR91" s="425"/>
      <c r="AS91" s="426"/>
      <c r="AT91" s="237">
        <v>46</v>
      </c>
      <c r="AU91" s="87" t="str">
        <f t="shared" si="17"/>
        <v>0P</v>
      </c>
      <c r="AV91" s="425" t="str">
        <f t="shared" si="18"/>
        <v>LOAD</v>
      </c>
      <c r="AW91" s="425"/>
      <c r="AX91" s="426"/>
      <c r="AZ91" s="32">
        <f t="shared" ref="AZ91:AZ106" si="24">IF(R29=0,IF(R28=0,R27,R28),R29)</f>
        <v>0</v>
      </c>
      <c r="BJ91" s="2"/>
      <c r="BK91" s="237">
        <v>43</v>
      </c>
      <c r="BL91" s="87" t="str">
        <f t="shared" si="19"/>
        <v>=P</v>
      </c>
      <c r="BM91" s="424" t="str">
        <f t="shared" si="20"/>
        <v>LOAD</v>
      </c>
      <c r="BN91" s="425"/>
      <c r="BO91" s="425"/>
      <c r="BP91" s="425"/>
      <c r="BQ91" s="426"/>
      <c r="BR91" s="237">
        <v>46</v>
      </c>
      <c r="BS91" s="87" t="str">
        <f t="shared" si="21"/>
        <v>0P</v>
      </c>
      <c r="BT91" s="424" t="str">
        <f t="shared" si="22"/>
        <v>LOAD</v>
      </c>
      <c r="BU91" s="425"/>
      <c r="BV91" s="425"/>
      <c r="BW91" s="425"/>
      <c r="BX91" s="426"/>
    </row>
    <row r="92" spans="39:76" ht="24" customHeight="1">
      <c r="AM92" s="32" t="str">
        <f t="shared" si="23"/>
        <v>=</v>
      </c>
      <c r="AO92" s="237">
        <v>47</v>
      </c>
      <c r="AP92" s="87" t="str">
        <f t="shared" si="15"/>
        <v>=P</v>
      </c>
      <c r="AQ92" s="425" t="str">
        <f t="shared" si="16"/>
        <v>LOAD</v>
      </c>
      <c r="AR92" s="425"/>
      <c r="AS92" s="426"/>
      <c r="AT92" s="237">
        <v>48</v>
      </c>
      <c r="AU92" s="87" t="str">
        <f t="shared" si="17"/>
        <v>0P</v>
      </c>
      <c r="AV92" s="425" t="str">
        <f t="shared" si="18"/>
        <v>LOAD</v>
      </c>
      <c r="AW92" s="425"/>
      <c r="AX92" s="426"/>
      <c r="AZ92" s="32">
        <f t="shared" si="24"/>
        <v>0</v>
      </c>
      <c r="BJ92" s="2"/>
      <c r="BK92" s="237">
        <v>43</v>
      </c>
      <c r="BL92" s="87" t="str">
        <f t="shared" si="19"/>
        <v>=P</v>
      </c>
      <c r="BM92" s="424" t="str">
        <f t="shared" si="20"/>
        <v>LOAD</v>
      </c>
      <c r="BN92" s="425"/>
      <c r="BO92" s="425"/>
      <c r="BP92" s="425"/>
      <c r="BQ92" s="426"/>
      <c r="BR92" s="237">
        <v>48</v>
      </c>
      <c r="BS92" s="87" t="str">
        <f t="shared" si="21"/>
        <v>0P</v>
      </c>
      <c r="BT92" s="424" t="str">
        <f t="shared" si="22"/>
        <v>LOAD</v>
      </c>
      <c r="BU92" s="425"/>
      <c r="BV92" s="425"/>
      <c r="BW92" s="425"/>
      <c r="BX92" s="426"/>
    </row>
    <row r="93" spans="39:76" ht="24" customHeight="1">
      <c r="AM93" s="32" t="str">
        <f t="shared" si="23"/>
        <v>=</v>
      </c>
      <c r="AO93" s="237">
        <v>49</v>
      </c>
      <c r="AP93" s="87" t="str">
        <f t="shared" si="15"/>
        <v>=P</v>
      </c>
      <c r="AQ93" s="425" t="str">
        <f t="shared" si="16"/>
        <v>LOAD</v>
      </c>
      <c r="AR93" s="425"/>
      <c r="AS93" s="426"/>
      <c r="AT93" s="237">
        <v>50</v>
      </c>
      <c r="AU93" s="87" t="str">
        <f t="shared" si="17"/>
        <v>0P</v>
      </c>
      <c r="AV93" s="425" t="str">
        <f t="shared" si="18"/>
        <v>LOAD</v>
      </c>
      <c r="AW93" s="425"/>
      <c r="AX93" s="426"/>
      <c r="AZ93" s="32">
        <f t="shared" si="24"/>
        <v>0</v>
      </c>
      <c r="BJ93" s="2"/>
      <c r="BK93" s="237">
        <v>43</v>
      </c>
      <c r="BL93" s="87" t="str">
        <f t="shared" si="19"/>
        <v>=P</v>
      </c>
      <c r="BM93" s="424" t="str">
        <f t="shared" si="20"/>
        <v>LOAD</v>
      </c>
      <c r="BN93" s="425"/>
      <c r="BO93" s="425"/>
      <c r="BP93" s="425"/>
      <c r="BQ93" s="426"/>
      <c r="BR93" s="237">
        <v>50</v>
      </c>
      <c r="BS93" s="87" t="str">
        <f t="shared" si="21"/>
        <v>0P</v>
      </c>
      <c r="BT93" s="424" t="str">
        <f t="shared" si="22"/>
        <v>LOAD</v>
      </c>
      <c r="BU93" s="425"/>
      <c r="BV93" s="425"/>
      <c r="BW93" s="425"/>
      <c r="BX93" s="426"/>
    </row>
    <row r="94" spans="39:76" ht="24" customHeight="1">
      <c r="AM94" s="32" t="str">
        <f t="shared" si="23"/>
        <v>=</v>
      </c>
      <c r="AO94" s="237">
        <v>51</v>
      </c>
      <c r="AP94" s="87" t="str">
        <f t="shared" si="15"/>
        <v>=P</v>
      </c>
      <c r="AQ94" s="425" t="str">
        <f t="shared" si="16"/>
        <v>LOAD</v>
      </c>
      <c r="AR94" s="425"/>
      <c r="AS94" s="426"/>
      <c r="AT94" s="237">
        <v>52</v>
      </c>
      <c r="AU94" s="87" t="str">
        <f t="shared" si="17"/>
        <v>0P</v>
      </c>
      <c r="AV94" s="425" t="str">
        <f t="shared" si="18"/>
        <v>LOAD</v>
      </c>
      <c r="AW94" s="425"/>
      <c r="AX94" s="426"/>
      <c r="AZ94" s="32">
        <f t="shared" si="24"/>
        <v>0</v>
      </c>
      <c r="BJ94" s="2"/>
      <c r="BK94" s="237">
        <v>43</v>
      </c>
      <c r="BL94" s="87" t="str">
        <f t="shared" si="19"/>
        <v>=P</v>
      </c>
      <c r="BM94" s="424" t="str">
        <f t="shared" si="20"/>
        <v>LOAD</v>
      </c>
      <c r="BN94" s="425"/>
      <c r="BO94" s="425"/>
      <c r="BP94" s="425"/>
      <c r="BQ94" s="426"/>
      <c r="BR94" s="237">
        <v>52</v>
      </c>
      <c r="BS94" s="87" t="str">
        <f t="shared" si="21"/>
        <v>0P</v>
      </c>
      <c r="BT94" s="424" t="str">
        <f t="shared" si="22"/>
        <v>LOAD</v>
      </c>
      <c r="BU94" s="425"/>
      <c r="BV94" s="425"/>
      <c r="BW94" s="425"/>
      <c r="BX94" s="426"/>
    </row>
    <row r="95" spans="39:76" ht="24" customHeight="1">
      <c r="AM95" s="32" t="str">
        <f t="shared" si="23"/>
        <v>=</v>
      </c>
      <c r="AO95" s="237">
        <v>53</v>
      </c>
      <c r="AP95" s="87" t="str">
        <f t="shared" si="15"/>
        <v>=P</v>
      </c>
      <c r="AQ95" s="425" t="str">
        <f t="shared" si="16"/>
        <v>LOAD</v>
      </c>
      <c r="AR95" s="425"/>
      <c r="AS95" s="426"/>
      <c r="AT95" s="237">
        <v>54</v>
      </c>
      <c r="AU95" s="87" t="str">
        <f t="shared" si="17"/>
        <v>0P</v>
      </c>
      <c r="AV95" s="425" t="str">
        <f t="shared" si="18"/>
        <v>LOAD</v>
      </c>
      <c r="AW95" s="425"/>
      <c r="AX95" s="426"/>
      <c r="AZ95" s="32">
        <f t="shared" si="24"/>
        <v>0</v>
      </c>
      <c r="BJ95" s="2"/>
      <c r="BK95" s="237">
        <v>43</v>
      </c>
      <c r="BL95" s="87" t="str">
        <f t="shared" si="19"/>
        <v>=P</v>
      </c>
      <c r="BM95" s="424" t="str">
        <f t="shared" si="20"/>
        <v>LOAD</v>
      </c>
      <c r="BN95" s="425"/>
      <c r="BO95" s="425"/>
      <c r="BP95" s="425"/>
      <c r="BQ95" s="426"/>
      <c r="BR95" s="237">
        <v>54</v>
      </c>
      <c r="BS95" s="87" t="str">
        <f t="shared" si="21"/>
        <v>0P</v>
      </c>
      <c r="BT95" s="424" t="str">
        <f t="shared" si="22"/>
        <v>LOAD</v>
      </c>
      <c r="BU95" s="425"/>
      <c r="BV95" s="425"/>
      <c r="BW95" s="425"/>
      <c r="BX95" s="426"/>
    </row>
    <row r="96" spans="39:76" ht="24" customHeight="1">
      <c r="AM96" s="32" t="str">
        <f t="shared" si="23"/>
        <v>=</v>
      </c>
      <c r="AO96" s="237">
        <v>55</v>
      </c>
      <c r="AP96" s="87" t="str">
        <f t="shared" si="15"/>
        <v>=P</v>
      </c>
      <c r="AQ96" s="425" t="str">
        <f t="shared" si="16"/>
        <v>LOAD</v>
      </c>
      <c r="AR96" s="425"/>
      <c r="AS96" s="426"/>
      <c r="AT96" s="237">
        <v>56</v>
      </c>
      <c r="AU96" s="87" t="str">
        <f t="shared" si="17"/>
        <v>0P</v>
      </c>
      <c r="AV96" s="425" t="str">
        <f t="shared" si="18"/>
        <v>LOAD</v>
      </c>
      <c r="AW96" s="425"/>
      <c r="AX96" s="426"/>
      <c r="AZ96" s="32">
        <f t="shared" si="24"/>
        <v>0</v>
      </c>
      <c r="BJ96" s="2"/>
      <c r="BK96" s="237">
        <v>43</v>
      </c>
      <c r="BL96" s="87" t="str">
        <f t="shared" si="19"/>
        <v>=P</v>
      </c>
      <c r="BM96" s="424" t="str">
        <f t="shared" si="20"/>
        <v>LOAD</v>
      </c>
      <c r="BN96" s="425"/>
      <c r="BO96" s="425"/>
      <c r="BP96" s="425"/>
      <c r="BQ96" s="426"/>
      <c r="BR96" s="237">
        <v>56</v>
      </c>
      <c r="BS96" s="87" t="str">
        <f t="shared" si="21"/>
        <v>0P</v>
      </c>
      <c r="BT96" s="424" t="str">
        <f t="shared" si="22"/>
        <v>LOAD</v>
      </c>
      <c r="BU96" s="425"/>
      <c r="BV96" s="425"/>
      <c r="BW96" s="425"/>
      <c r="BX96" s="426"/>
    </row>
    <row r="97" spans="39:76" ht="24" customHeight="1">
      <c r="AM97" s="32" t="str">
        <f t="shared" si="23"/>
        <v>=</v>
      </c>
      <c r="AO97" s="237">
        <v>57</v>
      </c>
      <c r="AP97" s="87" t="str">
        <f t="shared" si="15"/>
        <v>=P</v>
      </c>
      <c r="AQ97" s="425" t="str">
        <f t="shared" si="16"/>
        <v>LOAD</v>
      </c>
      <c r="AR97" s="425"/>
      <c r="AS97" s="426"/>
      <c r="AT97" s="237">
        <v>58</v>
      </c>
      <c r="AU97" s="87" t="str">
        <f t="shared" si="17"/>
        <v>0P</v>
      </c>
      <c r="AV97" s="425" t="str">
        <f t="shared" si="18"/>
        <v>LOAD</v>
      </c>
      <c r="AW97" s="425"/>
      <c r="AX97" s="426"/>
      <c r="AZ97" s="32">
        <f t="shared" si="24"/>
        <v>0</v>
      </c>
      <c r="BJ97" s="2"/>
      <c r="BK97" s="237">
        <v>43</v>
      </c>
      <c r="BL97" s="87" t="str">
        <f t="shared" si="19"/>
        <v>=P</v>
      </c>
      <c r="BM97" s="424" t="str">
        <f t="shared" si="20"/>
        <v>LOAD</v>
      </c>
      <c r="BN97" s="425"/>
      <c r="BO97" s="425"/>
      <c r="BP97" s="425"/>
      <c r="BQ97" s="426"/>
      <c r="BR97" s="237">
        <v>58</v>
      </c>
      <c r="BS97" s="87" t="str">
        <f t="shared" si="21"/>
        <v>0P</v>
      </c>
      <c r="BT97" s="424" t="str">
        <f t="shared" si="22"/>
        <v>LOAD</v>
      </c>
      <c r="BU97" s="425"/>
      <c r="BV97" s="425"/>
      <c r="BW97" s="425"/>
      <c r="BX97" s="426"/>
    </row>
    <row r="98" spans="39:76" ht="24" customHeight="1">
      <c r="AM98" s="32" t="str">
        <f t="shared" si="23"/>
        <v>=</v>
      </c>
      <c r="AO98" s="237">
        <v>59</v>
      </c>
      <c r="AP98" s="87" t="str">
        <f t="shared" si="15"/>
        <v>=P</v>
      </c>
      <c r="AQ98" s="425" t="str">
        <f t="shared" si="16"/>
        <v>LOAD</v>
      </c>
      <c r="AR98" s="425"/>
      <c r="AS98" s="426"/>
      <c r="AT98" s="237">
        <v>60</v>
      </c>
      <c r="AU98" s="87" t="str">
        <f t="shared" si="17"/>
        <v>0P</v>
      </c>
      <c r="AV98" s="425" t="str">
        <f t="shared" si="18"/>
        <v>LOAD</v>
      </c>
      <c r="AW98" s="425"/>
      <c r="AX98" s="426"/>
      <c r="AZ98" s="32">
        <f t="shared" si="24"/>
        <v>0</v>
      </c>
      <c r="BJ98" s="2"/>
      <c r="BK98" s="237">
        <v>43</v>
      </c>
      <c r="BL98" s="87" t="str">
        <f t="shared" si="19"/>
        <v>=P</v>
      </c>
      <c r="BM98" s="424" t="str">
        <f t="shared" si="20"/>
        <v>LOAD</v>
      </c>
      <c r="BN98" s="425"/>
      <c r="BO98" s="425"/>
      <c r="BP98" s="425"/>
      <c r="BQ98" s="426"/>
      <c r="BR98" s="237">
        <v>60</v>
      </c>
      <c r="BS98" s="87" t="str">
        <f t="shared" si="21"/>
        <v>0P</v>
      </c>
      <c r="BT98" s="424" t="str">
        <f t="shared" si="22"/>
        <v>LOAD</v>
      </c>
      <c r="BU98" s="425"/>
      <c r="BV98" s="425"/>
      <c r="BW98" s="425"/>
      <c r="BX98" s="426"/>
    </row>
    <row r="99" spans="39:76" ht="24" customHeight="1">
      <c r="AM99" s="32" t="str">
        <f t="shared" si="23"/>
        <v>=</v>
      </c>
      <c r="AO99" s="237">
        <v>61</v>
      </c>
      <c r="AP99" s="87" t="str">
        <f t="shared" si="15"/>
        <v>=P</v>
      </c>
      <c r="AQ99" s="425" t="str">
        <f t="shared" si="16"/>
        <v>LOAD</v>
      </c>
      <c r="AR99" s="425"/>
      <c r="AS99" s="426"/>
      <c r="AT99" s="237">
        <v>62</v>
      </c>
      <c r="AU99" s="87" t="str">
        <f t="shared" si="17"/>
        <v>0P</v>
      </c>
      <c r="AV99" s="425" t="str">
        <f t="shared" si="18"/>
        <v>LOAD</v>
      </c>
      <c r="AW99" s="425"/>
      <c r="AX99" s="426"/>
      <c r="AZ99" s="32">
        <f t="shared" si="24"/>
        <v>0</v>
      </c>
      <c r="BJ99" s="2"/>
      <c r="BK99" s="237">
        <v>43</v>
      </c>
      <c r="BL99" s="87" t="str">
        <f t="shared" si="19"/>
        <v>=P</v>
      </c>
      <c r="BM99" s="424" t="str">
        <f t="shared" si="20"/>
        <v>LOAD</v>
      </c>
      <c r="BN99" s="425"/>
      <c r="BO99" s="425"/>
      <c r="BP99" s="425"/>
      <c r="BQ99" s="426"/>
      <c r="BR99" s="237">
        <v>62</v>
      </c>
      <c r="BS99" s="87" t="str">
        <f t="shared" si="21"/>
        <v>0P</v>
      </c>
      <c r="BT99" s="424" t="str">
        <f t="shared" si="22"/>
        <v>LOAD</v>
      </c>
      <c r="BU99" s="425"/>
      <c r="BV99" s="425"/>
      <c r="BW99" s="425"/>
      <c r="BX99" s="426"/>
    </row>
    <row r="100" spans="39:76" ht="24" customHeight="1">
      <c r="AM100" s="32" t="str">
        <f t="shared" si="23"/>
        <v>=</v>
      </c>
      <c r="AO100" s="237">
        <v>63</v>
      </c>
      <c r="AP100" s="87" t="str">
        <f t="shared" si="15"/>
        <v>=P</v>
      </c>
      <c r="AQ100" s="425" t="str">
        <f t="shared" si="16"/>
        <v>LOAD</v>
      </c>
      <c r="AR100" s="425"/>
      <c r="AS100" s="426"/>
      <c r="AT100" s="237">
        <v>64</v>
      </c>
      <c r="AU100" s="87" t="str">
        <f t="shared" si="17"/>
        <v>0P</v>
      </c>
      <c r="AV100" s="425" t="str">
        <f t="shared" si="18"/>
        <v>LOAD</v>
      </c>
      <c r="AW100" s="425"/>
      <c r="AX100" s="426"/>
      <c r="AZ100" s="32">
        <f t="shared" si="24"/>
        <v>0</v>
      </c>
      <c r="BJ100" s="2"/>
      <c r="BK100" s="237">
        <v>43</v>
      </c>
      <c r="BL100" s="87" t="str">
        <f t="shared" si="19"/>
        <v>=P</v>
      </c>
      <c r="BM100" s="424" t="str">
        <f t="shared" si="20"/>
        <v>LOAD</v>
      </c>
      <c r="BN100" s="425"/>
      <c r="BO100" s="425"/>
      <c r="BP100" s="425"/>
      <c r="BQ100" s="426"/>
      <c r="BR100" s="237">
        <v>64</v>
      </c>
      <c r="BS100" s="87" t="str">
        <f t="shared" si="21"/>
        <v>0P</v>
      </c>
      <c r="BT100" s="424" t="str">
        <f t="shared" si="22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3"/>
        <v>=</v>
      </c>
      <c r="AO101" s="237">
        <v>65</v>
      </c>
      <c r="AP101" s="87" t="str">
        <f t="shared" si="15"/>
        <v>=P</v>
      </c>
      <c r="AQ101" s="425" t="str">
        <f t="shared" si="16"/>
        <v>LOAD</v>
      </c>
      <c r="AR101" s="425"/>
      <c r="AS101" s="426"/>
      <c r="AT101" s="237">
        <v>66</v>
      </c>
      <c r="AU101" s="87" t="str">
        <f t="shared" si="17"/>
        <v>0P</v>
      </c>
      <c r="AV101" s="425" t="str">
        <f t="shared" si="18"/>
        <v>LOAD</v>
      </c>
      <c r="AW101" s="425"/>
      <c r="AX101" s="426"/>
      <c r="AZ101" s="32">
        <f t="shared" si="24"/>
        <v>0</v>
      </c>
      <c r="BJ101" s="2"/>
      <c r="BK101" s="237">
        <v>43</v>
      </c>
      <c r="BL101" s="87" t="str">
        <f t="shared" si="19"/>
        <v>=P</v>
      </c>
      <c r="BM101" s="424" t="str">
        <f t="shared" si="20"/>
        <v>LOAD</v>
      </c>
      <c r="BN101" s="425"/>
      <c r="BO101" s="425"/>
      <c r="BP101" s="425"/>
      <c r="BQ101" s="426"/>
      <c r="BR101" s="237">
        <v>66</v>
      </c>
      <c r="BS101" s="87" t="str">
        <f t="shared" si="21"/>
        <v>0P</v>
      </c>
      <c r="BT101" s="424" t="str">
        <f t="shared" si="22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3"/>
        <v>=</v>
      </c>
      <c r="AO102" s="237">
        <v>67</v>
      </c>
      <c r="AP102" s="87" t="str">
        <f t="shared" si="15"/>
        <v>=P</v>
      </c>
      <c r="AQ102" s="425" t="str">
        <f t="shared" si="16"/>
        <v>LOAD</v>
      </c>
      <c r="AR102" s="425"/>
      <c r="AS102" s="426"/>
      <c r="AT102" s="237">
        <v>68</v>
      </c>
      <c r="AU102" s="87" t="str">
        <f t="shared" si="17"/>
        <v>0P</v>
      </c>
      <c r="AV102" s="425" t="str">
        <f t="shared" si="18"/>
        <v>LOAD</v>
      </c>
      <c r="AW102" s="425"/>
      <c r="AX102" s="426"/>
      <c r="AZ102" s="32">
        <f t="shared" si="24"/>
        <v>0</v>
      </c>
      <c r="BJ102" s="2"/>
      <c r="BK102" s="237">
        <v>43</v>
      </c>
      <c r="BL102" s="87" t="str">
        <f t="shared" si="19"/>
        <v>=P</v>
      </c>
      <c r="BM102" s="424" t="str">
        <f t="shared" si="20"/>
        <v>LOAD</v>
      </c>
      <c r="BN102" s="425"/>
      <c r="BO102" s="425"/>
      <c r="BP102" s="425"/>
      <c r="BQ102" s="426"/>
      <c r="BR102" s="237">
        <v>68</v>
      </c>
      <c r="BS102" s="87" t="str">
        <f t="shared" si="21"/>
        <v>0P</v>
      </c>
      <c r="BT102" s="424" t="str">
        <f t="shared" si="22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3"/>
        <v>=</v>
      </c>
      <c r="AO103" s="237">
        <v>69</v>
      </c>
      <c r="AP103" s="87" t="str">
        <f t="shared" si="15"/>
        <v>=P</v>
      </c>
      <c r="AQ103" s="425" t="str">
        <f t="shared" si="16"/>
        <v>LOAD</v>
      </c>
      <c r="AR103" s="425"/>
      <c r="AS103" s="426"/>
      <c r="AT103" s="237">
        <v>70</v>
      </c>
      <c r="AU103" s="87" t="str">
        <f t="shared" si="17"/>
        <v>0P</v>
      </c>
      <c r="AV103" s="425" t="str">
        <f t="shared" si="18"/>
        <v>LOAD</v>
      </c>
      <c r="AW103" s="425"/>
      <c r="AX103" s="426"/>
      <c r="AZ103" s="32">
        <f t="shared" si="24"/>
        <v>0</v>
      </c>
      <c r="BJ103" s="2"/>
      <c r="BK103" s="237">
        <v>43</v>
      </c>
      <c r="BL103" s="87" t="str">
        <f t="shared" si="19"/>
        <v>=P</v>
      </c>
      <c r="BM103" s="424" t="str">
        <f t="shared" si="20"/>
        <v>LOAD</v>
      </c>
      <c r="BN103" s="425"/>
      <c r="BO103" s="425"/>
      <c r="BP103" s="425"/>
      <c r="BQ103" s="426"/>
      <c r="BR103" s="237">
        <v>70</v>
      </c>
      <c r="BS103" s="87" t="str">
        <f t="shared" si="21"/>
        <v>0P</v>
      </c>
      <c r="BT103" s="424" t="str">
        <f t="shared" si="22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3"/>
        <v>=</v>
      </c>
      <c r="AO104" s="237">
        <v>71</v>
      </c>
      <c r="AP104" s="87" t="str">
        <f t="shared" si="15"/>
        <v>=P</v>
      </c>
      <c r="AQ104" s="425" t="str">
        <f t="shared" si="16"/>
        <v>LOAD</v>
      </c>
      <c r="AR104" s="425"/>
      <c r="AS104" s="426"/>
      <c r="AT104" s="237">
        <v>72</v>
      </c>
      <c r="AU104" s="87" t="str">
        <f t="shared" si="17"/>
        <v>0P</v>
      </c>
      <c r="AV104" s="425" t="str">
        <f t="shared" si="18"/>
        <v>LOAD</v>
      </c>
      <c r="AW104" s="425"/>
      <c r="AX104" s="426"/>
      <c r="AZ104" s="32">
        <f t="shared" si="24"/>
        <v>0</v>
      </c>
      <c r="BJ104" s="2"/>
      <c r="BK104" s="237">
        <v>43</v>
      </c>
      <c r="BL104" s="87" t="str">
        <f t="shared" si="19"/>
        <v>=P</v>
      </c>
      <c r="BM104" s="424" t="str">
        <f t="shared" si="20"/>
        <v>LOAD</v>
      </c>
      <c r="BN104" s="425"/>
      <c r="BO104" s="425"/>
      <c r="BP104" s="425"/>
      <c r="BQ104" s="426"/>
      <c r="BR104" s="237">
        <v>72</v>
      </c>
      <c r="BS104" s="87" t="str">
        <f t="shared" si="21"/>
        <v>0P</v>
      </c>
      <c r="BT104" s="424" t="str">
        <f t="shared" si="22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3"/>
        <v>=</v>
      </c>
      <c r="AO105" s="237">
        <v>73</v>
      </c>
      <c r="AP105" s="87" t="str">
        <f t="shared" si="15"/>
        <v>=P</v>
      </c>
      <c r="AQ105" s="425" t="str">
        <f t="shared" si="16"/>
        <v>LOAD</v>
      </c>
      <c r="AR105" s="425"/>
      <c r="AS105" s="426"/>
      <c r="AT105" s="237">
        <v>74</v>
      </c>
      <c r="AU105" s="87" t="str">
        <f t="shared" si="17"/>
        <v>0P</v>
      </c>
      <c r="AV105" s="425" t="str">
        <f t="shared" si="18"/>
        <v>LOAD</v>
      </c>
      <c r="AW105" s="425"/>
      <c r="AX105" s="426"/>
      <c r="AZ105" s="32">
        <f t="shared" si="24"/>
        <v>0</v>
      </c>
      <c r="BJ105" s="2"/>
      <c r="BK105" s="237">
        <v>43</v>
      </c>
      <c r="BL105" s="87" t="str">
        <f t="shared" si="19"/>
        <v>=P</v>
      </c>
      <c r="BM105" s="424" t="str">
        <f t="shared" si="20"/>
        <v>LOAD</v>
      </c>
      <c r="BN105" s="425"/>
      <c r="BO105" s="425"/>
      <c r="BP105" s="425"/>
      <c r="BQ105" s="426"/>
      <c r="BR105" s="237">
        <v>74</v>
      </c>
      <c r="BS105" s="87" t="str">
        <f t="shared" si="21"/>
        <v>0P</v>
      </c>
      <c r="BT105" s="424" t="str">
        <f t="shared" si="22"/>
        <v>LOAD</v>
      </c>
      <c r="BU105" s="425"/>
      <c r="BV105" s="425"/>
      <c r="BW105" s="425"/>
      <c r="BX105" s="426"/>
    </row>
    <row r="106" spans="39:76" ht="24" customHeight="1">
      <c r="AM106" s="32">
        <f t="shared" si="23"/>
        <v>0</v>
      </c>
      <c r="AO106" s="237">
        <v>75</v>
      </c>
      <c r="AP106" s="87" t="str">
        <f t="shared" si="15"/>
        <v>0P</v>
      </c>
      <c r="AQ106" s="425" t="str">
        <f t="shared" si="16"/>
        <v>LOAD</v>
      </c>
      <c r="AR106" s="425"/>
      <c r="AS106" s="426"/>
      <c r="AT106" s="237">
        <v>76</v>
      </c>
      <c r="AU106" s="87" t="str">
        <f t="shared" si="17"/>
        <v>0P</v>
      </c>
      <c r="AV106" s="425" t="str">
        <f t="shared" si="18"/>
        <v>LOAD</v>
      </c>
      <c r="AW106" s="425"/>
      <c r="AX106" s="426"/>
      <c r="AZ106" s="32">
        <f t="shared" si="24"/>
        <v>0</v>
      </c>
      <c r="BJ106" s="2"/>
      <c r="BK106" s="237">
        <v>43</v>
      </c>
      <c r="BL106" s="87" t="str">
        <f t="shared" si="19"/>
        <v>0P</v>
      </c>
      <c r="BM106" s="424" t="str">
        <f t="shared" si="20"/>
        <v>LOAD</v>
      </c>
      <c r="BN106" s="425"/>
      <c r="BO106" s="425"/>
      <c r="BP106" s="425"/>
      <c r="BQ106" s="426"/>
      <c r="BR106" s="237">
        <v>76</v>
      </c>
      <c r="BS106" s="87" t="str">
        <f t="shared" si="21"/>
        <v>0P</v>
      </c>
      <c r="BT106" s="424" t="str">
        <f t="shared" si="22"/>
        <v>LOAD</v>
      </c>
      <c r="BU106" s="425"/>
      <c r="BV106" s="425"/>
      <c r="BW106" s="425"/>
      <c r="BX106" s="426"/>
    </row>
    <row r="107" spans="39:76" ht="24" customHeight="1">
      <c r="AM107" s="32">
        <f>IF(I23=0,IF(I44=0,I43,I44),I23)</f>
        <v>0</v>
      </c>
      <c r="AO107" s="237">
        <v>77</v>
      </c>
      <c r="AP107" s="87" t="str">
        <f t="shared" si="15"/>
        <v>0P</v>
      </c>
      <c r="AQ107" s="425" t="str">
        <f>IF(AM107=1,IF($D23="","",$D23),IF(AND(AM107=2,AM106=1),$D23,IF(AND(AM107=3,AM106=1),$D23,$AQ106)))</f>
        <v>LOAD</v>
      </c>
      <c r="AR107" s="425"/>
      <c r="AS107" s="426"/>
      <c r="AT107" s="237">
        <v>78</v>
      </c>
      <c r="AU107" s="87" t="str">
        <f t="shared" si="17"/>
        <v>0P</v>
      </c>
      <c r="AV107" s="425" t="str">
        <f>IF(AZ107=1,IF($S23="","",$S23),IF(AND(AZ107=2,AZ106=1),$S23,IF(AND(AZ107=2,AZ106=3),$S23,IF(AND(AZ107=3,AZ106=1),$S23,IF(AND(AZ107=3,AZ106=2),$S23,$AV106)))))</f>
        <v>LOAD</v>
      </c>
      <c r="AW107" s="425"/>
      <c r="AX107" s="426"/>
      <c r="AZ107" s="32">
        <f>IF(R23=0,IF(R44=0,R43,R44),R23)</f>
        <v>0</v>
      </c>
      <c r="BJ107" s="2"/>
      <c r="BK107" s="237">
        <v>43</v>
      </c>
      <c r="BL107" s="87" t="str">
        <f t="shared" si="19"/>
        <v>0P</v>
      </c>
      <c r="BM107" s="424" t="str">
        <f>IF($AM107=1,IF($D23="","",$D23),IF(AND($AM107=2,$AM106=1),$D23,IF(AND($AM107=3,$AM106=1),$D23,$BM106)))</f>
        <v>LOAD</v>
      </c>
      <c r="BN107" s="425"/>
      <c r="BO107" s="425"/>
      <c r="BP107" s="425"/>
      <c r="BQ107" s="426"/>
      <c r="BR107" s="237">
        <v>78</v>
      </c>
      <c r="BS107" s="87" t="str">
        <f t="shared" si="21"/>
        <v>0P</v>
      </c>
      <c r="BT107" s="424" t="str">
        <f>IF($AZ107=1,IF($S23="","",$S23),IF(AND($AZ107=2,$AZ106=1),$S23,IF(AND($AZ107=2,$AZ106=3),$S23,IF(AND($AZ107=3,$AZ106=1),$S23,IF(AND($AZ107=3,$AZ106=2),$S23,$BT106)))))</f>
        <v>LOAD</v>
      </c>
      <c r="BU107" s="425"/>
      <c r="BV107" s="425"/>
      <c r="BW107" s="425"/>
      <c r="BX107" s="426"/>
    </row>
    <row r="108" spans="39:76" ht="24" customHeight="1">
      <c r="AM108" s="32">
        <f>IF(I24=0,IF(I23=0,I44,I23),I24)</f>
        <v>0</v>
      </c>
      <c r="AO108" s="237">
        <v>79</v>
      </c>
      <c r="AP108" s="87" t="str">
        <f t="shared" si="15"/>
        <v>0P</v>
      </c>
      <c r="AQ108" s="425" t="str">
        <f>IF(AM108=1,IF($D24="","",$D24),IF(AND(AM108=2,AM107=1),$D24,IF(AND(AM108=3,AM107=1),$D24,$AQ107)))</f>
        <v>LOAD</v>
      </c>
      <c r="AR108" s="425"/>
      <c r="AS108" s="426"/>
      <c r="AT108" s="237">
        <v>80</v>
      </c>
      <c r="AU108" s="87" t="str">
        <f t="shared" si="17"/>
        <v>0P</v>
      </c>
      <c r="AV108" s="425" t="str">
        <f>IF(AZ108=1,IF($S24="","",$S24),IF(AND(AZ108=2,AZ107=1),$S24,IF(AND(AZ108=2,AZ107=3),$S24,IF(AND(AZ108=3,AZ107=1),$S24,IF(AND(AZ108=3,AZ107=2),$S24,$AV107)))))</f>
        <v>LOAD</v>
      </c>
      <c r="AW108" s="425"/>
      <c r="AX108" s="426"/>
      <c r="AZ108" s="32">
        <f>IF(R24=0,IF(R23=0,R44,R23),R24)</f>
        <v>0</v>
      </c>
      <c r="BJ108" s="2"/>
      <c r="BK108" s="237">
        <v>43</v>
      </c>
      <c r="BL108" s="87" t="str">
        <f t="shared" si="19"/>
        <v>0P</v>
      </c>
      <c r="BM108" s="424" t="str">
        <f>IF($AM108=1,IF($D24="","",$D24),IF(AND($AM108=2,$AM107=1),$D24,IF(AND($AM108=3,$AM107=1),$D24,$BM107)))</f>
        <v>LOAD</v>
      </c>
      <c r="BN108" s="425"/>
      <c r="BO108" s="425"/>
      <c r="BP108" s="425"/>
      <c r="BQ108" s="426"/>
      <c r="BR108" s="237">
        <v>80</v>
      </c>
      <c r="BS108" s="87" t="str">
        <f t="shared" si="21"/>
        <v>0P</v>
      </c>
      <c r="BT108" s="424" t="str">
        <f>IF($AZ108=1,IF($S24="","",$S24),IF(AND($AZ108=2,$AZ107=1),$S24,IF(AND($AZ108=2,$AZ107=3),$S24,IF(AND($AZ108=3,$AZ107=1),$S24,IF(AND($AZ108=3,$AZ107=2),$S24,$BT107)))))</f>
        <v>LOAD</v>
      </c>
      <c r="BU108" s="425"/>
      <c r="BV108" s="425"/>
      <c r="BW108" s="425"/>
      <c r="BX108" s="426"/>
    </row>
    <row r="109" spans="39:76" ht="24" customHeight="1">
      <c r="AM109" s="32">
        <f>IF(I25=0,IF(I24=0,I23,I24),I25)</f>
        <v>0</v>
      </c>
      <c r="AO109" s="237">
        <v>81</v>
      </c>
      <c r="AP109" s="87" t="str">
        <f t="shared" si="15"/>
        <v>0P</v>
      </c>
      <c r="AQ109" s="425" t="str">
        <f>IF(AM109=1,IF($D25="","",$D25),IF(AND(AM109=2,AM108=1),$D25,IF(AND(AM109=3,AM108=1),$D25,$AQ108)))</f>
        <v>LOAD</v>
      </c>
      <c r="AR109" s="425"/>
      <c r="AS109" s="426"/>
      <c r="AT109" s="237">
        <v>82</v>
      </c>
      <c r="AU109" s="87" t="str">
        <f t="shared" si="17"/>
        <v>0P</v>
      </c>
      <c r="AV109" s="425" t="str">
        <f>IF(AZ109=1,IF($S25="","",$S25),IF(AND(AZ109=2,AZ108=1),$S25,IF(AND(AZ109=2,AZ108=3),$S25,IF(AND(AZ109=3,AZ108=1),$S25,IF(AND(AZ109=3,AZ108=2),$S25,$AV108)))))</f>
        <v>LOAD</v>
      </c>
      <c r="AW109" s="425"/>
      <c r="AX109" s="426"/>
      <c r="AZ109" s="32">
        <f>IF(R25=0,IF(R24=0,R23,R24),R25)</f>
        <v>0</v>
      </c>
      <c r="BJ109" s="2"/>
      <c r="BK109" s="237">
        <v>43</v>
      </c>
      <c r="BL109" s="87" t="str">
        <f t="shared" si="19"/>
        <v>0P</v>
      </c>
      <c r="BM109" s="424" t="str">
        <f>IF($AM109=1,IF($D25="","",$D25),IF(AND($AM109=2,$AM108=1),$D25,IF(AND($AM109=3,$AM108=1),$D25,$BM108)))</f>
        <v>LOAD</v>
      </c>
      <c r="BN109" s="425"/>
      <c r="BO109" s="425"/>
      <c r="BP109" s="425"/>
      <c r="BQ109" s="426"/>
      <c r="BR109" s="237">
        <v>82</v>
      </c>
      <c r="BS109" s="87" t="str">
        <f t="shared" si="21"/>
        <v>0P</v>
      </c>
      <c r="BT109" s="424" t="str">
        <f>IF($AZ109=1,IF($S25="","",$S25),IF(AND($AZ109=2,$AZ108=1),$S25,IF(AND($AZ109=2,$AZ108=3),$S25,IF(AND($AZ109=3,$AZ108=1),$S25,IF(AND($AZ109=3,$AZ108=2),$S25,$BT108)))))</f>
        <v>LOAD</v>
      </c>
      <c r="BU109" s="425"/>
      <c r="BV109" s="425"/>
      <c r="BW109" s="425"/>
      <c r="BX109" s="426"/>
    </row>
    <row r="110" spans="39:76" ht="24" customHeight="1">
      <c r="AM110" s="32" t="e">
        <f>IF(#REF!=0,IF(I25=0,I24,I25),#REF!)</f>
        <v>#REF!</v>
      </c>
      <c r="AO110" s="237">
        <v>83</v>
      </c>
      <c r="AP110" s="87" t="e">
        <f t="shared" si="15"/>
        <v>#REF!</v>
      </c>
      <c r="AQ110" s="425" t="e">
        <f>IF(AM110=1,IF(#REF!="","",#REF!),IF(AND(AM110=2,AM109=1),#REF!,IF(AND(AM110=3,AM109=1),#REF!,$AQ109)))</f>
        <v>#REF!</v>
      </c>
      <c r="AR110" s="425"/>
      <c r="AS110" s="426"/>
      <c r="AT110" s="237">
        <v>84</v>
      </c>
      <c r="AU110" s="87" t="e">
        <f t="shared" si="17"/>
        <v>#REF!</v>
      </c>
      <c r="AV110" s="425" t="e">
        <f>IF(AZ110=1,IF(#REF!="","",#REF!),IF(AND(AZ110=2,AZ109=1),#REF!,IF(AND(AZ110=2,AZ109=3),#REF!,IF(AND(AZ110=3,AZ109=1),#REF!,IF(AND(AZ110=3,AZ109=2),#REF!,$AV109)))))</f>
        <v>#REF!</v>
      </c>
      <c r="AW110" s="425"/>
      <c r="AX110" s="426"/>
      <c r="AZ110" s="32" t="e">
        <f>IF(#REF!=0,IF(R25=0,R24,R25),#REF!)</f>
        <v>#REF!</v>
      </c>
      <c r="BJ110" s="2"/>
      <c r="BK110" s="237">
        <v>43</v>
      </c>
      <c r="BL110" s="87" t="e">
        <f t="shared" si="19"/>
        <v>#REF!</v>
      </c>
      <c r="BM110" s="424" t="e">
        <f>IF($AM110=1,IF(#REF!="","",#REF!),IF(AND($AM110=2,$AM109=1),#REF!,IF(AND($AM110=3,$AM109=1),#REF!,$BM109)))</f>
        <v>#REF!</v>
      </c>
      <c r="BN110" s="425"/>
      <c r="BO110" s="425"/>
      <c r="BP110" s="425"/>
      <c r="BQ110" s="426"/>
      <c r="BR110" s="237">
        <v>84</v>
      </c>
      <c r="BS110" s="87" t="e">
        <f t="shared" si="21"/>
        <v>#REF!</v>
      </c>
      <c r="BT110" s="424" t="e">
        <f>IF($AZ110=1,IF(#REF!="","",#REF!),IF(AND($AZ110=2,$AZ109=1),#REF!,IF(AND($AZ110=2,$AZ109=3),#REF!,IF(AND($AZ110=3,$AZ109=1),#REF!,IF(AND($AZ110=3,$AZ109=2),#REF!,$BT109)))))</f>
        <v>#REF!</v>
      </c>
      <c r="BU110" s="425"/>
      <c r="BV110" s="425"/>
      <c r="BW110" s="425"/>
      <c r="BX110" s="426"/>
    </row>
    <row r="111" spans="39:76" ht="24" customHeight="1">
      <c r="AO111" s="427" t="s">
        <v>86</v>
      </c>
      <c r="AP111" s="427"/>
      <c r="AQ111" s="427"/>
      <c r="AR111" s="427"/>
      <c r="AS111" s="427"/>
      <c r="AT111" s="427"/>
      <c r="AU111" s="427"/>
      <c r="AV111" s="427"/>
      <c r="AW111" s="427"/>
      <c r="AX111" s="427"/>
      <c r="BJ111" s="2"/>
      <c r="BK111" s="427" t="s">
        <v>86</v>
      </c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</row>
    <row r="112" spans="39:76" ht="24" customHeight="1"/>
    <row r="113" spans="39:55" s="2" customFormat="1" ht="26.25" customHeight="1">
      <c r="AM113" s="1"/>
      <c r="AZ113" s="1"/>
    </row>
    <row r="114" spans="39:55" s="2" customFormat="1" ht="24" customHeight="1">
      <c r="AM114" s="1"/>
      <c r="AZ114" s="1"/>
    </row>
    <row r="115" spans="39:55" ht="24" customHeight="1"/>
    <row r="116" spans="39:55" ht="24" customHeight="1"/>
    <row r="117" spans="39:55" ht="24" customHeight="1"/>
    <row r="118" spans="39:55" ht="24" customHeight="1">
      <c r="AX118"/>
      <c r="AY118"/>
      <c r="BA118"/>
      <c r="BB118"/>
      <c r="BC118"/>
    </row>
    <row r="119" spans="39:55" ht="24" customHeight="1">
      <c r="AX119"/>
      <c r="AY119"/>
      <c r="BA119"/>
      <c r="BB119"/>
      <c r="BC119"/>
    </row>
    <row r="120" spans="39:55" ht="24" customHeight="1">
      <c r="AX120"/>
      <c r="AY120"/>
      <c r="BA120"/>
      <c r="BB120"/>
      <c r="BC120"/>
    </row>
    <row r="121" spans="39:55" ht="24" customHeight="1">
      <c r="AX121"/>
      <c r="AY121"/>
      <c r="BA121"/>
      <c r="BB121"/>
      <c r="BC121"/>
    </row>
    <row r="122" spans="39:55" ht="24" customHeight="1">
      <c r="AX122"/>
      <c r="AY122"/>
      <c r="BA122"/>
      <c r="BB122"/>
      <c r="BC122"/>
    </row>
    <row r="123" spans="39:55" ht="24" customHeight="1">
      <c r="AX123"/>
      <c r="AY123"/>
      <c r="BA123"/>
      <c r="BB123"/>
      <c r="BC123"/>
    </row>
    <row r="124" spans="39:55" ht="24" customHeight="1">
      <c r="AX124"/>
      <c r="AY124"/>
      <c r="BA124"/>
      <c r="BB124"/>
      <c r="BC124"/>
    </row>
    <row r="125" spans="39:55" ht="24" customHeight="1">
      <c r="AX125"/>
      <c r="AY125"/>
      <c r="BA125"/>
      <c r="BB125"/>
      <c r="BC125"/>
    </row>
    <row r="126" spans="39:55" ht="24" customHeight="1">
      <c r="AX126"/>
      <c r="AY126"/>
      <c r="BA126"/>
      <c r="BB126"/>
      <c r="BC126"/>
    </row>
    <row r="127" spans="39:55" ht="24" customHeight="1">
      <c r="AX127"/>
      <c r="AY127"/>
      <c r="BA127"/>
      <c r="BB127"/>
      <c r="BC127"/>
    </row>
    <row r="128" spans="39:55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/>
    <row r="134" spans="50:55" ht="24" customHeight="1"/>
    <row r="135" spans="50:55" ht="24" customHeight="1"/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</sheetData>
  <mergeCells count="270">
    <mergeCell ref="AO111:AX111"/>
    <mergeCell ref="BK111:BX111"/>
    <mergeCell ref="AQ109:AS109"/>
    <mergeCell ref="AV109:AX109"/>
    <mergeCell ref="BM109:BQ109"/>
    <mergeCell ref="BT109:BX109"/>
    <mergeCell ref="AQ110:AS110"/>
    <mergeCell ref="AV110:AX110"/>
    <mergeCell ref="BM110:BQ110"/>
    <mergeCell ref="BT110:BX110"/>
    <mergeCell ref="AQ107:AS107"/>
    <mergeCell ref="AV107:AX107"/>
    <mergeCell ref="BM107:BQ107"/>
    <mergeCell ref="BT107:BX107"/>
    <mergeCell ref="AQ108:AS108"/>
    <mergeCell ref="AV108:AX108"/>
    <mergeCell ref="BM108:BQ108"/>
    <mergeCell ref="BT108:BX108"/>
    <mergeCell ref="AQ105:AS105"/>
    <mergeCell ref="AV105:AX105"/>
    <mergeCell ref="BM105:BQ105"/>
    <mergeCell ref="BT105:BX105"/>
    <mergeCell ref="AQ106:AS106"/>
    <mergeCell ref="AV106:AX106"/>
    <mergeCell ref="BM106:BQ106"/>
    <mergeCell ref="BT106:BX106"/>
    <mergeCell ref="AQ103:AS103"/>
    <mergeCell ref="AV103:AX103"/>
    <mergeCell ref="BM103:BQ103"/>
    <mergeCell ref="BT103:BX103"/>
    <mergeCell ref="AQ104:AS104"/>
    <mergeCell ref="AV104:AX104"/>
    <mergeCell ref="BM104:BQ104"/>
    <mergeCell ref="BT104:BX104"/>
    <mergeCell ref="AQ101:AS101"/>
    <mergeCell ref="AV101:AX101"/>
    <mergeCell ref="BM101:BQ101"/>
    <mergeCell ref="BT101:BX101"/>
    <mergeCell ref="AQ102:AS102"/>
    <mergeCell ref="AV102:AX102"/>
    <mergeCell ref="BM102:BQ102"/>
    <mergeCell ref="BT102:BX102"/>
    <mergeCell ref="AQ99:AS99"/>
    <mergeCell ref="AV99:AX99"/>
    <mergeCell ref="BM99:BQ99"/>
    <mergeCell ref="BT99:BX99"/>
    <mergeCell ref="AQ100:AS100"/>
    <mergeCell ref="AV100:AX100"/>
    <mergeCell ref="BM100:BQ100"/>
    <mergeCell ref="BT100:BX100"/>
    <mergeCell ref="AQ97:AS97"/>
    <mergeCell ref="AV97:AX97"/>
    <mergeCell ref="BM97:BQ97"/>
    <mergeCell ref="BT97:BX97"/>
    <mergeCell ref="AQ98:AS98"/>
    <mergeCell ref="AV98:AX98"/>
    <mergeCell ref="BM98:BQ98"/>
    <mergeCell ref="BT98:BX98"/>
    <mergeCell ref="AQ95:AS95"/>
    <mergeCell ref="AV95:AX95"/>
    <mergeCell ref="BM95:BQ95"/>
    <mergeCell ref="BT95:BX95"/>
    <mergeCell ref="AQ96:AS96"/>
    <mergeCell ref="AV96:AX96"/>
    <mergeCell ref="BM96:BQ96"/>
    <mergeCell ref="BT96:BX96"/>
    <mergeCell ref="AQ93:AS93"/>
    <mergeCell ref="AV93:AX93"/>
    <mergeCell ref="BM93:BQ93"/>
    <mergeCell ref="BT93:BX93"/>
    <mergeCell ref="AQ94:AS94"/>
    <mergeCell ref="AV94:AX94"/>
    <mergeCell ref="BM94:BQ94"/>
    <mergeCell ref="BT94:BX94"/>
    <mergeCell ref="AQ91:AS91"/>
    <mergeCell ref="AV91:AX91"/>
    <mergeCell ref="BM91:BQ91"/>
    <mergeCell ref="BT91:BX91"/>
    <mergeCell ref="AQ92:AS92"/>
    <mergeCell ref="AV92:AX92"/>
    <mergeCell ref="BM92:BQ92"/>
    <mergeCell ref="BT92:BX92"/>
    <mergeCell ref="BR89:BS89"/>
    <mergeCell ref="BT89:BX89"/>
    <mergeCell ref="AQ90:AS90"/>
    <mergeCell ref="AV90:AX90"/>
    <mergeCell ref="BM90:BQ90"/>
    <mergeCell ref="BT90:BX90"/>
    <mergeCell ref="AO89:AP89"/>
    <mergeCell ref="AQ89:AS89"/>
    <mergeCell ref="AT89:AU89"/>
    <mergeCell ref="AV89:AX89"/>
    <mergeCell ref="BK89:BL89"/>
    <mergeCell ref="BM89:BQ89"/>
    <mergeCell ref="AO87:AQ87"/>
    <mergeCell ref="AR87:AX87"/>
    <mergeCell ref="BK87:BM87"/>
    <mergeCell ref="BN87:BX87"/>
    <mergeCell ref="AO88:AS88"/>
    <mergeCell ref="AT88:AV88"/>
    <mergeCell ref="AW88:AX88"/>
    <mergeCell ref="BK88:BQ88"/>
    <mergeCell ref="BR88:BT88"/>
    <mergeCell ref="BU88:BX88"/>
    <mergeCell ref="AO83:AX83"/>
    <mergeCell ref="BK83:BX83"/>
    <mergeCell ref="AO85:AX85"/>
    <mergeCell ref="BK85:BX85"/>
    <mergeCell ref="AO86:AQ86"/>
    <mergeCell ref="AR86:AX86"/>
    <mergeCell ref="BK86:BM86"/>
    <mergeCell ref="BN86:BX86"/>
    <mergeCell ref="AQ81:AS81"/>
    <mergeCell ref="AV81:AX81"/>
    <mergeCell ref="BM81:BQ81"/>
    <mergeCell ref="BT81:BX81"/>
    <mergeCell ref="AQ82:AS82"/>
    <mergeCell ref="AV82:AX82"/>
    <mergeCell ref="BM82:BQ82"/>
    <mergeCell ref="BT82:BX82"/>
    <mergeCell ref="AQ79:AS79"/>
    <mergeCell ref="AV79:AX79"/>
    <mergeCell ref="BM79:BQ79"/>
    <mergeCell ref="BT79:BX79"/>
    <mergeCell ref="AQ80:AS80"/>
    <mergeCell ref="AV80:AX80"/>
    <mergeCell ref="BM80:BQ80"/>
    <mergeCell ref="BT80:BX80"/>
    <mergeCell ref="AQ77:AS77"/>
    <mergeCell ref="AV77:AX77"/>
    <mergeCell ref="BM77:BQ77"/>
    <mergeCell ref="BT77:BX77"/>
    <mergeCell ref="AQ78:AS78"/>
    <mergeCell ref="AV78:AX78"/>
    <mergeCell ref="BM78:BQ78"/>
    <mergeCell ref="BT78:BX78"/>
    <mergeCell ref="AQ75:AS75"/>
    <mergeCell ref="AV75:AX75"/>
    <mergeCell ref="BM75:BQ75"/>
    <mergeCell ref="BT75:BX75"/>
    <mergeCell ref="AQ76:AS76"/>
    <mergeCell ref="AV76:AX76"/>
    <mergeCell ref="BM76:BQ76"/>
    <mergeCell ref="BT76:BX76"/>
    <mergeCell ref="AQ73:AS73"/>
    <mergeCell ref="AV73:AX73"/>
    <mergeCell ref="BM73:BQ73"/>
    <mergeCell ref="BT73:BX73"/>
    <mergeCell ref="AQ74:AS74"/>
    <mergeCell ref="AV74:AX74"/>
    <mergeCell ref="BM74:BQ74"/>
    <mergeCell ref="BT74:BX74"/>
    <mergeCell ref="AQ71:AS71"/>
    <mergeCell ref="AV71:AX71"/>
    <mergeCell ref="BM71:BQ71"/>
    <mergeCell ref="BT71:BX71"/>
    <mergeCell ref="AQ72:AS72"/>
    <mergeCell ref="AV72:AX72"/>
    <mergeCell ref="BM72:BQ72"/>
    <mergeCell ref="BT72:BX72"/>
    <mergeCell ref="AQ69:AS69"/>
    <mergeCell ref="AV69:AX69"/>
    <mergeCell ref="BM69:BQ69"/>
    <mergeCell ref="BT69:BX69"/>
    <mergeCell ref="AQ70:AS70"/>
    <mergeCell ref="AV70:AX70"/>
    <mergeCell ref="BM70:BQ70"/>
    <mergeCell ref="BT70:BX70"/>
    <mergeCell ref="AQ67:AS67"/>
    <mergeCell ref="AV67:AX67"/>
    <mergeCell ref="BM67:BQ67"/>
    <mergeCell ref="BT67:BX67"/>
    <mergeCell ref="AQ68:AS68"/>
    <mergeCell ref="AV68:AX68"/>
    <mergeCell ref="BM68:BQ68"/>
    <mergeCell ref="BT68:BX68"/>
    <mergeCell ref="AQ65:AS65"/>
    <mergeCell ref="AV65:AX65"/>
    <mergeCell ref="BM65:BQ65"/>
    <mergeCell ref="BT65:BX65"/>
    <mergeCell ref="AQ66:AS66"/>
    <mergeCell ref="AV66:AX66"/>
    <mergeCell ref="BM66:BQ66"/>
    <mergeCell ref="BT66:BX66"/>
    <mergeCell ref="AQ63:AS63"/>
    <mergeCell ref="AV63:AX63"/>
    <mergeCell ref="BM63:BQ63"/>
    <mergeCell ref="BT63:BX63"/>
    <mergeCell ref="AQ64:AS64"/>
    <mergeCell ref="AV64:AX64"/>
    <mergeCell ref="BM64:BQ64"/>
    <mergeCell ref="BT64:BX64"/>
    <mergeCell ref="BR61:BS61"/>
    <mergeCell ref="BT61:BX61"/>
    <mergeCell ref="AQ62:AS62"/>
    <mergeCell ref="AV62:AX62"/>
    <mergeCell ref="BM62:BQ62"/>
    <mergeCell ref="BT62:BX62"/>
    <mergeCell ref="AO61:AP61"/>
    <mergeCell ref="AQ61:AS61"/>
    <mergeCell ref="AT61:AU61"/>
    <mergeCell ref="AV61:AX61"/>
    <mergeCell ref="BK61:BL61"/>
    <mergeCell ref="BM61:BQ61"/>
    <mergeCell ref="AO60:AS60"/>
    <mergeCell ref="AT60:AV60"/>
    <mergeCell ref="AW60:AX60"/>
    <mergeCell ref="BK60:BQ60"/>
    <mergeCell ref="D27:E27"/>
    <mergeCell ref="AW56:AX56"/>
    <mergeCell ref="BU56:BX56"/>
    <mergeCell ref="AO57:AX57"/>
    <mergeCell ref="BK57:BX57"/>
    <mergeCell ref="D23:W23"/>
    <mergeCell ref="E24:W24"/>
    <mergeCell ref="E25:W25"/>
    <mergeCell ref="BR60:BT60"/>
    <mergeCell ref="BU60:BX60"/>
    <mergeCell ref="AO58:AQ58"/>
    <mergeCell ref="AR58:AX58"/>
    <mergeCell ref="BK58:BM58"/>
    <mergeCell ref="BN58:BX58"/>
    <mergeCell ref="AO59:AQ59"/>
    <mergeCell ref="AR59:AX59"/>
    <mergeCell ref="BK59:BM59"/>
    <mergeCell ref="BN59:BX59"/>
    <mergeCell ref="D14:H14"/>
    <mergeCell ref="S14:W14"/>
    <mergeCell ref="D15:H15"/>
    <mergeCell ref="S15:W15"/>
    <mergeCell ref="U18:W18"/>
    <mergeCell ref="D21:E21"/>
    <mergeCell ref="AC9:AE9"/>
    <mergeCell ref="AG9:AH9"/>
    <mergeCell ref="D12:H12"/>
    <mergeCell ref="S12:W12"/>
    <mergeCell ref="D13:H13"/>
    <mergeCell ref="S13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E1:H1"/>
    <mergeCell ref="K1:M1"/>
    <mergeCell ref="O1:S1"/>
    <mergeCell ref="V1:W1"/>
    <mergeCell ref="K2:M2"/>
    <mergeCell ref="L4:M4"/>
    <mergeCell ref="O4:P4"/>
    <mergeCell ref="S4:V4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</mergeCells>
  <conditionalFormatting sqref="I5">
    <cfRule type="expression" dxfId="1021" priority="35" stopIfTrue="1">
      <formula>IF(ISBLANK(I6),TRUE)</formula>
    </cfRule>
  </conditionalFormatting>
  <conditionalFormatting sqref="T21:W21 O20:S20 T19:T20 P18:P19 S18:S19 Q19:R19">
    <cfRule type="expression" dxfId="1020" priority="34" stopIfTrue="1">
      <formula>IF(AND(ISBLANK($M$19:$N$19)),TRUE)</formula>
    </cfRule>
  </conditionalFormatting>
  <conditionalFormatting sqref="O18">
    <cfRule type="expression" dxfId="1019" priority="33" stopIfTrue="1">
      <formula>IF(AND(ISBLANK($I$19:$K$19)),TRUE)</formula>
    </cfRule>
  </conditionalFormatting>
  <conditionalFormatting sqref="Q18:R18">
    <cfRule type="expression" dxfId="1018" priority="32" stopIfTrue="1">
      <formula>IF(AND(ISBLANK($M$19:$N$19)),TRUE)</formula>
    </cfRule>
  </conditionalFormatting>
  <conditionalFormatting sqref="M17:N18">
    <cfRule type="expression" dxfId="1017" priority="31" stopIfTrue="1">
      <formula>NOT(ISBLANK(M$19))</formula>
    </cfRule>
  </conditionalFormatting>
  <conditionalFormatting sqref="N43">
    <cfRule type="expression" dxfId="1016" priority="29" stopIfTrue="1">
      <formula>IF(AND($V$6&gt;0,$I$4&lt;=$V$6),TRUE)</formula>
    </cfRule>
    <cfRule type="expression" dxfId="1015" priority="30" stopIfTrue="1">
      <formula>IF(AND($V$6&gt;0,$I$4*0.8&lt;=$V$6),TRUE)</formula>
    </cfRule>
  </conditionalFormatting>
  <conditionalFormatting sqref="M19:N19">
    <cfRule type="expression" dxfId="1014" priority="28" stopIfTrue="1">
      <formula>IF(ISBLANK(M19),TRUE)</formula>
    </cfRule>
  </conditionalFormatting>
  <conditionalFormatting sqref="X12:X16">
    <cfRule type="expression" dxfId="1013" priority="27" stopIfTrue="1">
      <formula>IF(AND($P12&lt;&gt;0,ISBLANK($X12)),TRUE)</formula>
    </cfRule>
  </conditionalFormatting>
  <conditionalFormatting sqref="C12:C16">
    <cfRule type="expression" dxfId="1012" priority="26" stopIfTrue="1">
      <formula>IF(AND($K12&lt;&gt;0,ISBLANK($C12)),TRUE)</formula>
    </cfRule>
  </conditionalFormatting>
  <conditionalFormatting sqref="I6">
    <cfRule type="expression" dxfId="1011" priority="23" stopIfTrue="1">
      <formula>IF(OR(ISBLANK($I$6),$V$6=0),TRUE)</formula>
    </cfRule>
    <cfRule type="expression" dxfId="1010" priority="24" stopIfTrue="1">
      <formula>IF(OR($I$6&gt;$I$4,$I$6&lt;=$V$6),TRUE)</formula>
    </cfRule>
    <cfRule type="expression" dxfId="1009" priority="25" stopIfTrue="1">
      <formula>IF(OR($I$6&lt;$I$4,$I$6*0.8&lt;=$V$6),TRUE)</formula>
    </cfRule>
  </conditionalFormatting>
  <conditionalFormatting sqref="I7">
    <cfRule type="expression" dxfId="1008" priority="21" stopIfTrue="1">
      <formula>IF(ISBLANK($I$6),IF($I$7&gt;=$I$5,TRUE,FALSE),IF($I$7&gt;=$I$6,TRUE,FALSE))</formula>
    </cfRule>
    <cfRule type="expression" dxfId="1007" priority="22" stopIfTrue="1">
      <formula>IF(ISBLANK($I$6),IF($I$7&gt;=$I$5*0.8,TRUE,FALSE),IF($I$7&gt;=$I$6*0.8,TRUE,FALSE))</formula>
    </cfRule>
  </conditionalFormatting>
  <conditionalFormatting sqref="O4:O7 I4 L4:L7">
    <cfRule type="expression" dxfId="1006" priority="20" stopIfTrue="1">
      <formula>IF(AND(ISBLANK(#REF!),NOT(ISBLANK(#REF!))),TRUE)</formula>
    </cfRule>
  </conditionalFormatting>
  <conditionalFormatting sqref="J12">
    <cfRule type="expression" dxfId="1005" priority="18" stopIfTrue="1">
      <formula>IF(J12&lt;K12/$F$4,TRUE,FALSE)</formula>
    </cfRule>
    <cfRule type="expression" dxfId="1004" priority="19" stopIfTrue="1">
      <formula>IF(J12*0.8&lt;K12/$F$4,TRUE,FALSE)</formula>
    </cfRule>
  </conditionalFormatting>
  <conditionalFormatting sqref="Q14">
    <cfRule type="expression" dxfId="1003" priority="16" stopIfTrue="1">
      <formula>IF(Q14&lt;P14/$F$4,TRUE,FALSE)</formula>
    </cfRule>
    <cfRule type="expression" dxfId="1002" priority="17" stopIfTrue="1">
      <formula>IF(Q14*0.8&lt;P14/$F$4,TRUE,FALSE)</formula>
    </cfRule>
  </conditionalFormatting>
  <conditionalFormatting sqref="Q12">
    <cfRule type="expression" dxfId="1001" priority="14" stopIfTrue="1">
      <formula>IF(Q12&lt;SUM(P12:P13)/$F$5,TRUE,FALSE)</formula>
    </cfRule>
    <cfRule type="expression" dxfId="1000" priority="15" stopIfTrue="1">
      <formula>IF(Q12*0.8&lt;SUM(P12:P13)/$F$5,TRUE,FALSE)</formula>
    </cfRule>
  </conditionalFormatting>
  <conditionalFormatting sqref="J13">
    <cfRule type="expression" dxfId="999" priority="12" stopIfTrue="1">
      <formula>IF(J13&lt;K13/$F$4,TRUE,FALSE)</formula>
    </cfRule>
    <cfRule type="expression" dxfId="998" priority="13" stopIfTrue="1">
      <formula>IF(J13*0.8&lt;K13/$F$4,TRUE,FALSE)</formula>
    </cfRule>
  </conditionalFormatting>
  <conditionalFormatting sqref="J14">
    <cfRule type="expression" dxfId="997" priority="10" stopIfTrue="1">
      <formula>IF(J14&lt;K14/$F$4,TRUE,FALSE)</formula>
    </cfRule>
    <cfRule type="expression" dxfId="996" priority="11" stopIfTrue="1">
      <formula>IF(J14*0.8&lt;K14/$F$4,TRUE,FALSE)</formula>
    </cfRule>
  </conditionalFormatting>
  <conditionalFormatting sqref="J15">
    <cfRule type="expression" dxfId="995" priority="8" stopIfTrue="1">
      <formula>IF(J15&lt;K15/$F$4,TRUE,FALSE)</formula>
    </cfRule>
    <cfRule type="expression" dxfId="994" priority="9" stopIfTrue="1">
      <formula>IF(J15*0.8&lt;K15/$F$4,TRUE,FALSE)</formula>
    </cfRule>
  </conditionalFormatting>
  <conditionalFormatting sqref="Q15">
    <cfRule type="expression" dxfId="993" priority="6" stopIfTrue="1">
      <formula>IF(Q15&lt;P15/$F$4,TRUE,FALSE)</formula>
    </cfRule>
    <cfRule type="expression" dxfId="992" priority="7" stopIfTrue="1">
      <formula>IF(Q15*0.8&lt;P15/$F$4,TRUE,FALSE)</formula>
    </cfRule>
  </conditionalFormatting>
  <conditionalFormatting sqref="Q12:Q13">
    <cfRule type="expression" dxfId="991" priority="3" stopIfTrue="1">
      <formula>IF(Q12&lt;P12/$F$4,TRUE,FALSE)</formula>
    </cfRule>
    <cfRule type="expression" dxfId="990" priority="4" stopIfTrue="1">
      <formula>IF(Q12*0.8&lt;P12/$F$4,TRUE,FALSE)</formula>
    </cfRule>
  </conditionalFormatting>
  <conditionalFormatting sqref="Q14:Q15">
    <cfRule type="expression" dxfId="989" priority="1" stopIfTrue="1">
      <formula>IF(Q14&lt;P14/$F$4,TRUE,FALSE)</formula>
    </cfRule>
    <cfRule type="expression" dxfId="988" priority="2" stopIfTrue="1">
      <formula>IF(Q14*0.8&lt;P14/$F$4,TRUE,FALSE)</formula>
    </cfRule>
  </conditionalFormatting>
  <conditionalFormatting sqref="Y11:Z11 A11:B11">
    <cfRule type="expression" dxfId="987" priority="53" stopIfTrue="1">
      <formula>IF($AK$36/$P$36&gt;=0.5,TRUE)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T92"/>
  <sheetViews>
    <sheetView showGridLines="0" zoomScale="56" workbookViewId="0">
      <selection activeCell="E31" sqref="E31:L32"/>
    </sheetView>
  </sheetViews>
  <sheetFormatPr defaultRowHeight="17.100000000000001" customHeight="1"/>
  <cols>
    <col min="1" max="4" width="7.7109375" style="91" customWidth="1"/>
    <col min="5" max="5" width="9.85546875" style="91" customWidth="1"/>
    <col min="6" max="25" width="8.7109375" style="91" customWidth="1"/>
    <col min="26" max="16384" width="9.140625" style="91"/>
  </cols>
  <sheetData>
    <row r="1" spans="1:22" ht="18.75">
      <c r="A1" s="88" t="s">
        <v>101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7.100000000000001" customHeight="1">
      <c r="A2" s="89"/>
      <c r="B2" s="89" t="s">
        <v>102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7.100000000000001" customHeight="1">
      <c r="A3" s="89"/>
      <c r="B3" s="89" t="s">
        <v>103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7.100000000000001" customHeight="1">
      <c r="A4" s="89"/>
      <c r="B4" s="89" t="s">
        <v>104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7.100000000000001" customHeight="1">
      <c r="A5" s="89"/>
      <c r="B5" s="89" t="s">
        <v>105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7.100000000000001" customHeight="1">
      <c r="A6" s="89"/>
      <c r="B6" s="89" t="s">
        <v>106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17.100000000000001" customHeight="1">
      <c r="A7" s="89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 ht="24.75">
      <c r="A8" s="92" t="s">
        <v>107</v>
      </c>
      <c r="B8" s="93"/>
      <c r="C8" s="94"/>
      <c r="D8" s="94"/>
      <c r="E8" s="94"/>
      <c r="F8" s="94"/>
      <c r="G8" s="94"/>
      <c r="H8" s="94"/>
      <c r="I8" s="94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ht="17.100000000000001" customHeight="1">
      <c r="A9" s="89"/>
      <c r="B9" s="89" t="s">
        <v>108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7.100000000000001" customHeight="1">
      <c r="A10" s="89"/>
      <c r="B10" s="89" t="s">
        <v>109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ht="17.100000000000001" customHeight="1">
      <c r="A11" s="89"/>
      <c r="B11" s="89" t="s">
        <v>110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ht="17.100000000000001" customHeight="1">
      <c r="A12" s="89"/>
      <c r="B12" s="89" t="s">
        <v>111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 ht="17.100000000000001" customHeight="1">
      <c r="A13" s="89"/>
      <c r="B13" s="89" t="s">
        <v>112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</row>
    <row r="14" spans="1:22" ht="17.100000000000001" customHeight="1">
      <c r="A14" s="89"/>
      <c r="B14" s="89" t="s">
        <v>113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17.100000000000001" customHeight="1">
      <c r="A15" s="89"/>
      <c r="B15" s="89" t="s">
        <v>114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17.100000000000001" customHeight="1" thickBot="1">
      <c r="A16" s="89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46" ht="24" customHeight="1">
      <c r="A17" s="1"/>
      <c r="B17" s="1"/>
      <c r="C17" s="1"/>
      <c r="D17" s="1"/>
      <c r="E17" s="4" t="s">
        <v>0</v>
      </c>
      <c r="F17" s="450"/>
      <c r="G17" s="450"/>
      <c r="H17" s="450"/>
      <c r="I17" s="450"/>
      <c r="J17" s="5"/>
      <c r="K17" s="6" t="s">
        <v>1</v>
      </c>
      <c r="L17" s="450"/>
      <c r="M17" s="450"/>
      <c r="N17" s="450"/>
      <c r="O17" s="5"/>
      <c r="P17" s="7" t="s">
        <v>2</v>
      </c>
      <c r="Q17" s="451"/>
      <c r="R17" s="451"/>
      <c r="S17" s="451"/>
      <c r="T17" s="451"/>
      <c r="U17" s="5"/>
      <c r="V17" s="5"/>
      <c r="W17" s="7" t="s">
        <v>3</v>
      </c>
      <c r="X17" s="452"/>
      <c r="Y17" s="453"/>
      <c r="Z17" s="2"/>
      <c r="AA17" s="2"/>
      <c r="AB17" s="1"/>
      <c r="AC17" s="1"/>
    </row>
    <row r="18" spans="1:46" s="3" customFormat="1" ht="12.75" customHeight="1">
      <c r="A18" s="2"/>
      <c r="B18" s="2"/>
      <c r="C18" s="2"/>
      <c r="D18" s="2"/>
      <c r="E18" s="8"/>
      <c r="F18" s="2"/>
      <c r="G18" s="2"/>
      <c r="H18" s="2"/>
      <c r="I18" s="2"/>
      <c r="J18" s="2"/>
      <c r="K18" s="2"/>
      <c r="L18" s="349" t="s">
        <v>4</v>
      </c>
      <c r="M18" s="349"/>
      <c r="N18" s="349"/>
      <c r="O18" s="2"/>
      <c r="P18" s="2"/>
      <c r="Q18" s="2"/>
      <c r="R18" s="2"/>
      <c r="S18" s="2"/>
      <c r="T18" s="2"/>
      <c r="U18" s="454" t="s">
        <v>115</v>
      </c>
      <c r="V18" s="454"/>
      <c r="W18" s="454"/>
      <c r="X18" s="454"/>
      <c r="Y18" s="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95"/>
      <c r="AT18" s="2"/>
    </row>
    <row r="19" spans="1:46" s="3" customFormat="1" ht="7.5" customHeight="1">
      <c r="A19" s="2"/>
      <c r="B19" s="2"/>
      <c r="C19" s="2"/>
      <c r="D19" s="2"/>
      <c r="E19" s="10"/>
      <c r="F19" s="11"/>
      <c r="G19" s="11"/>
      <c r="H19" s="11"/>
      <c r="I19" s="11"/>
      <c r="J19" s="11"/>
      <c r="K19" s="11"/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3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95"/>
      <c r="AT19" s="2"/>
    </row>
    <row r="20" spans="1:46" ht="24" customHeight="1">
      <c r="A20" s="2"/>
      <c r="B20" s="2"/>
      <c r="C20" s="2"/>
      <c r="D20" s="2"/>
      <c r="E20" s="8"/>
      <c r="F20" s="14" t="s">
        <v>5</v>
      </c>
      <c r="G20" s="15">
        <v>120</v>
      </c>
      <c r="H20" s="2"/>
      <c r="I20" s="14" t="s">
        <v>6</v>
      </c>
      <c r="J20" s="15"/>
      <c r="K20" s="2"/>
      <c r="L20" s="14" t="s">
        <v>7</v>
      </c>
      <c r="M20" s="350"/>
      <c r="N20" s="350"/>
      <c r="O20" s="2"/>
      <c r="P20" s="14" t="s">
        <v>9</v>
      </c>
      <c r="Q20" s="350"/>
      <c r="R20" s="350"/>
      <c r="S20" s="350"/>
      <c r="T20" s="2"/>
      <c r="U20" s="2"/>
      <c r="V20" s="2"/>
      <c r="W20" s="14" t="s">
        <v>116</v>
      </c>
      <c r="X20" s="448"/>
      <c r="Y20" s="449"/>
      <c r="Z20" s="2"/>
      <c r="AA20" s="96"/>
      <c r="AB20" s="2"/>
      <c r="AC20" s="2"/>
    </row>
    <row r="21" spans="1:46" ht="24" customHeight="1">
      <c r="A21" s="2"/>
      <c r="B21" s="2"/>
      <c r="C21" s="2"/>
      <c r="D21" s="2"/>
      <c r="E21" s="8"/>
      <c r="F21" s="14" t="s">
        <v>10</v>
      </c>
      <c r="G21" s="15">
        <v>208</v>
      </c>
      <c r="H21" s="16"/>
      <c r="I21" s="14" t="s">
        <v>11</v>
      </c>
      <c r="J21" s="17" t="str">
        <f>IF(ISBLANK(J20),"",IF(ISBLANK(J22),J20,""))</f>
        <v/>
      </c>
      <c r="K21" s="2"/>
      <c r="L21" s="14" t="s">
        <v>12</v>
      </c>
      <c r="M21" s="350"/>
      <c r="N21" s="350"/>
      <c r="O21" s="2"/>
      <c r="P21" s="14" t="s">
        <v>13</v>
      </c>
      <c r="Q21" s="350"/>
      <c r="R21" s="350"/>
      <c r="S21" s="2"/>
      <c r="T21" s="2"/>
      <c r="U21" s="2"/>
      <c r="V21" s="2"/>
      <c r="W21" s="14" t="s">
        <v>14</v>
      </c>
      <c r="X21" s="448"/>
      <c r="Y21" s="449"/>
      <c r="Z21" s="2"/>
      <c r="AA21" s="2"/>
      <c r="AB21" s="2"/>
      <c r="AC21" s="2"/>
    </row>
    <row r="22" spans="1:46" ht="24" customHeight="1">
      <c r="A22" s="2"/>
      <c r="B22" s="2"/>
      <c r="C22" s="2"/>
      <c r="D22" s="2"/>
      <c r="E22" s="8"/>
      <c r="F22" s="14" t="s">
        <v>15</v>
      </c>
      <c r="G22" s="15">
        <v>3</v>
      </c>
      <c r="H22" s="14"/>
      <c r="I22" s="14" t="s">
        <v>16</v>
      </c>
      <c r="J22" s="15"/>
      <c r="K22" s="2"/>
      <c r="L22" s="14" t="s">
        <v>17</v>
      </c>
      <c r="M22" s="350"/>
      <c r="N22" s="350"/>
      <c r="O22" s="2"/>
      <c r="P22" s="18"/>
      <c r="Q22" s="2"/>
      <c r="R22" s="2"/>
      <c r="S22" s="2"/>
      <c r="T22" s="2"/>
      <c r="U22" s="2"/>
      <c r="V22" s="2"/>
      <c r="W22" s="14" t="s">
        <v>19</v>
      </c>
      <c r="X22" s="448"/>
      <c r="Y22" s="449"/>
      <c r="Z22" s="2"/>
      <c r="AA22" s="2"/>
      <c r="AB22" s="2"/>
      <c r="AC22" s="2"/>
    </row>
    <row r="23" spans="1:46" ht="24" customHeight="1">
      <c r="A23" s="2"/>
      <c r="B23" s="2"/>
      <c r="C23" s="2"/>
      <c r="D23" s="2"/>
      <c r="E23" s="8"/>
      <c r="F23" s="14" t="s">
        <v>20</v>
      </c>
      <c r="G23" s="15">
        <v>4</v>
      </c>
      <c r="H23" s="2"/>
      <c r="I23" s="14"/>
      <c r="J23" s="2"/>
      <c r="K23" s="2"/>
      <c r="L23" s="14"/>
      <c r="M23" s="350"/>
      <c r="N23" s="350"/>
      <c r="O23" s="2"/>
      <c r="P23" s="18"/>
      <c r="Q23" s="2"/>
      <c r="R23" s="2"/>
      <c r="S23" s="2"/>
      <c r="T23" s="2"/>
      <c r="U23" s="2"/>
      <c r="V23" s="2"/>
      <c r="W23" s="14" t="s">
        <v>21</v>
      </c>
      <c r="X23" s="19"/>
      <c r="Y23" s="20"/>
      <c r="Z23" s="2"/>
      <c r="AA23" s="2"/>
      <c r="AB23" s="2"/>
      <c r="AC23" s="2"/>
    </row>
    <row r="24" spans="1:46" s="3" customFormat="1" ht="7.5" customHeight="1">
      <c r="A24" s="2"/>
      <c r="B24" s="2"/>
      <c r="C24" s="2"/>
      <c r="D24" s="2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95"/>
      <c r="AT24" s="2"/>
    </row>
    <row r="25" spans="1:46" ht="15.75" customHeight="1">
      <c r="A25" s="456" t="s">
        <v>22</v>
      </c>
      <c r="B25" s="458" t="s">
        <v>117</v>
      </c>
      <c r="C25" s="458" t="s">
        <v>118</v>
      </c>
      <c r="D25" s="460" t="s">
        <v>23</v>
      </c>
      <c r="E25" s="360" t="s">
        <v>24</v>
      </c>
      <c r="F25" s="361"/>
      <c r="G25" s="361"/>
      <c r="H25" s="361"/>
      <c r="I25" s="361"/>
      <c r="J25" s="361" t="s">
        <v>25</v>
      </c>
      <c r="K25" s="364" t="s">
        <v>26</v>
      </c>
      <c r="L25" s="364" t="s">
        <v>27</v>
      </c>
      <c r="M25" s="364" t="s">
        <v>28</v>
      </c>
      <c r="N25" s="361" t="s">
        <v>29</v>
      </c>
      <c r="O25" s="361" t="s">
        <v>30</v>
      </c>
      <c r="P25" s="361" t="s">
        <v>31</v>
      </c>
      <c r="Q25" s="364" t="s">
        <v>28</v>
      </c>
      <c r="R25" s="364" t="s">
        <v>27</v>
      </c>
      <c r="S25" s="364" t="s">
        <v>26</v>
      </c>
      <c r="T25" s="361" t="s">
        <v>25</v>
      </c>
      <c r="U25" s="361" t="s">
        <v>24</v>
      </c>
      <c r="V25" s="361"/>
      <c r="W25" s="361"/>
      <c r="X25" s="361"/>
      <c r="Y25" s="375"/>
      <c r="Z25" s="462" t="s">
        <v>23</v>
      </c>
      <c r="AA25" s="458" t="s">
        <v>119</v>
      </c>
      <c r="AB25" s="458" t="s">
        <v>117</v>
      </c>
      <c r="AC25" s="456" t="s">
        <v>22</v>
      </c>
      <c r="AD25" s="2"/>
    </row>
    <row r="26" spans="1:46" ht="15.75" customHeight="1" thickBot="1">
      <c r="A26" s="457"/>
      <c r="B26" s="459"/>
      <c r="C26" s="459"/>
      <c r="D26" s="461"/>
      <c r="E26" s="362"/>
      <c r="F26" s="363"/>
      <c r="G26" s="363"/>
      <c r="H26" s="363"/>
      <c r="I26" s="363"/>
      <c r="J26" s="363"/>
      <c r="K26" s="365"/>
      <c r="L26" s="365"/>
      <c r="M26" s="365"/>
      <c r="N26" s="363"/>
      <c r="O26" s="363"/>
      <c r="P26" s="363"/>
      <c r="Q26" s="365"/>
      <c r="R26" s="365"/>
      <c r="S26" s="365"/>
      <c r="T26" s="363"/>
      <c r="U26" s="363"/>
      <c r="V26" s="363"/>
      <c r="W26" s="363"/>
      <c r="X26" s="363"/>
      <c r="Y26" s="376"/>
      <c r="Z26" s="463"/>
      <c r="AA26" s="459"/>
      <c r="AB26" s="459"/>
      <c r="AC26" s="457"/>
      <c r="AD26" s="2"/>
    </row>
    <row r="27" spans="1:46" ht="24" hidden="1" customHeight="1" thickTop="1">
      <c r="A27" s="97"/>
      <c r="B27" s="97"/>
      <c r="C27" s="97"/>
      <c r="D27" s="98"/>
      <c r="E27" s="24"/>
      <c r="F27" s="25"/>
      <c r="G27" s="25"/>
      <c r="H27" s="25"/>
      <c r="I27" s="25"/>
      <c r="J27" s="25"/>
      <c r="K27" s="26"/>
      <c r="L27" s="26"/>
      <c r="M27" s="26"/>
      <c r="N27" s="25"/>
      <c r="O27" s="25"/>
      <c r="P27" s="25"/>
      <c r="Q27" s="26"/>
      <c r="R27" s="26"/>
      <c r="S27" s="26"/>
      <c r="T27" s="25"/>
      <c r="U27" s="25"/>
      <c r="V27" s="25"/>
      <c r="W27" s="25"/>
      <c r="X27" s="25"/>
      <c r="Y27" s="99"/>
      <c r="Z27" s="100"/>
      <c r="AA27" s="97"/>
      <c r="AB27" s="97"/>
      <c r="AC27" s="97"/>
    </row>
    <row r="28" spans="1:46" ht="24" customHeight="1" thickTop="1">
      <c r="A28" s="101"/>
      <c r="B28" s="101"/>
      <c r="C28" s="101"/>
      <c r="D28" s="102" t="s">
        <v>37</v>
      </c>
      <c r="E28" s="391" t="s">
        <v>120</v>
      </c>
      <c r="F28" s="392"/>
      <c r="G28" s="392"/>
      <c r="H28" s="392"/>
      <c r="I28" s="392"/>
      <c r="J28" s="267">
        <v>3</v>
      </c>
      <c r="K28" s="267">
        <v>20</v>
      </c>
      <c r="L28" s="22">
        <v>2000</v>
      </c>
      <c r="M28" s="22">
        <v>1</v>
      </c>
      <c r="N28" s="30">
        <f>IF(SUM(L28,R28)&gt;0,SUM(L28,R28),"")</f>
        <v>4402</v>
      </c>
      <c r="O28" s="31"/>
      <c r="P28" s="31"/>
      <c r="Q28" s="22">
        <v>2</v>
      </c>
      <c r="R28" s="84">
        <v>2402</v>
      </c>
      <c r="S28" s="267">
        <v>20</v>
      </c>
      <c r="T28" s="267">
        <v>3</v>
      </c>
      <c r="U28" s="379" t="s">
        <v>120</v>
      </c>
      <c r="V28" s="380"/>
      <c r="W28" s="380"/>
      <c r="X28" s="380"/>
      <c r="Y28" s="381"/>
      <c r="Z28" s="103" t="s">
        <v>37</v>
      </c>
      <c r="AA28" s="101"/>
      <c r="AB28" s="101"/>
      <c r="AC28" s="101"/>
    </row>
    <row r="29" spans="1:46" ht="24" customHeight="1">
      <c r="A29" s="101"/>
      <c r="B29" s="101"/>
      <c r="C29" s="101"/>
      <c r="D29" s="102" t="s">
        <v>37</v>
      </c>
      <c r="E29" s="391"/>
      <c r="F29" s="392"/>
      <c r="G29" s="392"/>
      <c r="H29" s="392"/>
      <c r="I29" s="392"/>
      <c r="J29" s="267"/>
      <c r="K29" s="267"/>
      <c r="L29" s="22">
        <v>2000</v>
      </c>
      <c r="M29" s="22">
        <v>3</v>
      </c>
      <c r="N29" s="31"/>
      <c r="O29" s="30">
        <f>IF(SUM(L29,R29)&gt;0,SUM(L29,R29),"")</f>
        <v>4402</v>
      </c>
      <c r="P29" s="31"/>
      <c r="Q29" s="22">
        <v>4</v>
      </c>
      <c r="R29" s="84">
        <v>2402</v>
      </c>
      <c r="S29" s="267"/>
      <c r="T29" s="267"/>
      <c r="U29" s="464"/>
      <c r="V29" s="465"/>
      <c r="W29" s="465"/>
      <c r="X29" s="465"/>
      <c r="Y29" s="466"/>
      <c r="Z29" s="103" t="s">
        <v>37</v>
      </c>
      <c r="AA29" s="101"/>
      <c r="AB29" s="101"/>
      <c r="AC29" s="101"/>
    </row>
    <row r="30" spans="1:46" ht="24" customHeight="1">
      <c r="A30" s="101"/>
      <c r="B30" s="101"/>
      <c r="C30" s="101"/>
      <c r="D30" s="102" t="s">
        <v>37</v>
      </c>
      <c r="E30" s="391"/>
      <c r="F30" s="392"/>
      <c r="G30" s="392"/>
      <c r="H30" s="392"/>
      <c r="I30" s="392"/>
      <c r="J30" s="267"/>
      <c r="K30" s="267"/>
      <c r="L30" s="22">
        <v>2000</v>
      </c>
      <c r="M30" s="22">
        <v>5</v>
      </c>
      <c r="N30" s="31"/>
      <c r="O30" s="31"/>
      <c r="P30" s="30">
        <f>IF(SUM(L30,R30)&gt;0,SUM(L30,R30),"")</f>
        <v>4402</v>
      </c>
      <c r="Q30" s="22">
        <v>6</v>
      </c>
      <c r="R30" s="84">
        <v>2402</v>
      </c>
      <c r="S30" s="267"/>
      <c r="T30" s="267"/>
      <c r="U30" s="382"/>
      <c r="V30" s="383"/>
      <c r="W30" s="383"/>
      <c r="X30" s="383"/>
      <c r="Y30" s="384"/>
      <c r="Z30" s="103" t="s">
        <v>37</v>
      </c>
      <c r="AA30" s="101"/>
      <c r="AB30" s="101"/>
      <c r="AC30" s="101"/>
    </row>
    <row r="31" spans="1:46" ht="24" customHeight="1">
      <c r="A31" s="101"/>
      <c r="B31" s="101"/>
      <c r="C31" s="101"/>
      <c r="D31" s="102"/>
      <c r="E31" s="391" t="s">
        <v>120</v>
      </c>
      <c r="F31" s="392"/>
      <c r="G31" s="392"/>
      <c r="H31" s="392"/>
      <c r="I31" s="392"/>
      <c r="J31" s="267">
        <v>2</v>
      </c>
      <c r="K31" s="267">
        <v>20</v>
      </c>
      <c r="L31" s="22"/>
      <c r="M31" s="22">
        <v>7</v>
      </c>
      <c r="N31" s="30" t="str">
        <f>IF(SUM(L31,R31)&gt;0,SUM(L31,R31),"")</f>
        <v/>
      </c>
      <c r="O31" s="31"/>
      <c r="P31" s="31"/>
      <c r="Q31" s="22">
        <v>8</v>
      </c>
      <c r="R31" s="34"/>
      <c r="S31" s="267">
        <v>20</v>
      </c>
      <c r="T31" s="267">
        <v>2</v>
      </c>
      <c r="U31" s="379" t="s">
        <v>120</v>
      </c>
      <c r="V31" s="380"/>
      <c r="W31" s="380"/>
      <c r="X31" s="380"/>
      <c r="Y31" s="381"/>
      <c r="Z31" s="103"/>
      <c r="AA31" s="101"/>
      <c r="AB31" s="101"/>
      <c r="AC31" s="101"/>
    </row>
    <row r="32" spans="1:46" ht="24" customHeight="1">
      <c r="A32" s="101"/>
      <c r="B32" s="101"/>
      <c r="C32" s="101"/>
      <c r="D32" s="102"/>
      <c r="E32" s="391"/>
      <c r="F32" s="392"/>
      <c r="G32" s="392"/>
      <c r="H32" s="392"/>
      <c r="I32" s="392"/>
      <c r="J32" s="267"/>
      <c r="K32" s="267"/>
      <c r="L32" s="22"/>
      <c r="M32" s="22">
        <v>9</v>
      </c>
      <c r="N32" s="31"/>
      <c r="O32" s="30" t="str">
        <f>IF(SUM(L32,R32)&gt;0,SUM(L32,R32),"")</f>
        <v/>
      </c>
      <c r="P32" s="31"/>
      <c r="Q32" s="22">
        <v>10</v>
      </c>
      <c r="R32" s="22"/>
      <c r="S32" s="267"/>
      <c r="T32" s="267"/>
      <c r="U32" s="382"/>
      <c r="V32" s="383"/>
      <c r="W32" s="383"/>
      <c r="X32" s="383"/>
      <c r="Y32" s="384"/>
      <c r="Z32" s="103"/>
      <c r="AA32" s="101"/>
      <c r="AB32" s="101"/>
      <c r="AC32" s="101"/>
    </row>
    <row r="33" spans="1:46" ht="24" customHeight="1">
      <c r="A33" s="101"/>
      <c r="B33" s="101"/>
      <c r="C33" s="101"/>
      <c r="D33" s="102"/>
      <c r="E33" s="391" t="s">
        <v>120</v>
      </c>
      <c r="F33" s="392"/>
      <c r="G33" s="392"/>
      <c r="H33" s="392"/>
      <c r="I33" s="392"/>
      <c r="J33" s="22">
        <v>1</v>
      </c>
      <c r="K33" s="22">
        <v>20</v>
      </c>
      <c r="L33" s="22"/>
      <c r="M33" s="22">
        <v>11</v>
      </c>
      <c r="N33" s="31"/>
      <c r="O33" s="31"/>
      <c r="P33" s="30" t="str">
        <f>IF(SUM(L33,R33)&gt;0,SUM(L33,R33),"")</f>
        <v/>
      </c>
      <c r="Q33" s="22">
        <v>12</v>
      </c>
      <c r="R33" s="22"/>
      <c r="S33" s="22">
        <v>20</v>
      </c>
      <c r="T33" s="22">
        <v>1</v>
      </c>
      <c r="U33" s="372" t="s">
        <v>120</v>
      </c>
      <c r="V33" s="373"/>
      <c r="W33" s="373"/>
      <c r="X33" s="373"/>
      <c r="Y33" s="374"/>
      <c r="Z33" s="103"/>
      <c r="AA33" s="101"/>
      <c r="AB33" s="101"/>
      <c r="AC33" s="101"/>
    </row>
    <row r="34" spans="1:46" s="108" customFormat="1" ht="24" customHeight="1">
      <c r="A34" s="104"/>
      <c r="B34" s="105" t="s">
        <v>121</v>
      </c>
      <c r="C34" s="104"/>
      <c r="D34" s="104"/>
      <c r="E34" s="106"/>
      <c r="F34" s="106"/>
      <c r="G34" s="106"/>
      <c r="H34" s="106"/>
      <c r="I34" s="106"/>
      <c r="J34" s="104"/>
      <c r="K34" s="104"/>
      <c r="L34" s="104"/>
      <c r="M34" s="104"/>
      <c r="N34" s="107"/>
      <c r="O34" s="107"/>
      <c r="P34" s="107"/>
      <c r="Q34" s="104"/>
      <c r="R34" s="104"/>
      <c r="S34" s="104"/>
      <c r="T34" s="104"/>
      <c r="U34" s="106"/>
      <c r="V34" s="106"/>
      <c r="W34" s="106"/>
      <c r="X34" s="106"/>
      <c r="Y34" s="106"/>
      <c r="Z34" s="104"/>
      <c r="AA34" s="104"/>
      <c r="AB34" s="104"/>
      <c r="AC34" s="104"/>
    </row>
    <row r="35" spans="1:46" s="90" customFormat="1" ht="17.100000000000001" customHeight="1">
      <c r="B35" s="89" t="s">
        <v>122</v>
      </c>
    </row>
    <row r="36" spans="1:46" s="90" customFormat="1" ht="17.100000000000001" customHeight="1">
      <c r="B36" s="89" t="s">
        <v>123</v>
      </c>
    </row>
    <row r="37" spans="1:46" ht="17.100000000000001" customHeight="1">
      <c r="B37" s="109"/>
    </row>
    <row r="38" spans="1:46" ht="24.75">
      <c r="A38" s="92" t="s">
        <v>141</v>
      </c>
      <c r="B38" s="92"/>
      <c r="C38" s="110"/>
      <c r="D38" s="110"/>
      <c r="E38" s="110"/>
      <c r="F38" s="110"/>
      <c r="G38" s="110"/>
      <c r="H38" s="110"/>
      <c r="I38" s="110"/>
      <c r="J38" s="111"/>
      <c r="K38" s="111"/>
      <c r="L38" s="111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46" ht="17.100000000000001" customHeight="1">
      <c r="A39" s="89"/>
      <c r="B39" s="89" t="s">
        <v>124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1:46" ht="17.100000000000001" customHeight="1">
      <c r="A40" s="89"/>
      <c r="B40" s="89" t="s">
        <v>109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1:46" ht="17.100000000000001" customHeight="1">
      <c r="A41" s="89"/>
      <c r="B41" s="89" t="s">
        <v>110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1:46" ht="17.100000000000001" customHeight="1">
      <c r="A42" s="89"/>
      <c r="B42" s="89" t="s">
        <v>125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46" ht="17.100000000000001" customHeight="1">
      <c r="A43" s="89"/>
      <c r="B43" s="89" t="s">
        <v>126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46" ht="17.100000000000001" customHeight="1">
      <c r="A44" s="89"/>
      <c r="B44" s="89" t="s">
        <v>127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</row>
    <row r="45" spans="1:46" ht="17.100000000000001" customHeight="1">
      <c r="A45" s="89"/>
      <c r="B45" s="89" t="s">
        <v>114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46" ht="17.100000000000001" customHeight="1" thickBot="1">
      <c r="A46" s="89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1:46" ht="24" customHeight="1">
      <c r="A47" s="1"/>
      <c r="B47" s="1"/>
      <c r="C47" s="1"/>
      <c r="D47" s="1"/>
      <c r="E47" s="4" t="s">
        <v>0</v>
      </c>
      <c r="F47" s="450"/>
      <c r="G47" s="450"/>
      <c r="H47" s="450"/>
      <c r="I47" s="450"/>
      <c r="J47" s="5"/>
      <c r="K47" s="6" t="s">
        <v>1</v>
      </c>
      <c r="L47" s="450"/>
      <c r="M47" s="450"/>
      <c r="N47" s="450"/>
      <c r="O47" s="5"/>
      <c r="P47" s="7" t="s">
        <v>2</v>
      </c>
      <c r="Q47" s="451"/>
      <c r="R47" s="451"/>
      <c r="S47" s="451"/>
      <c r="T47" s="451"/>
      <c r="U47" s="5"/>
      <c r="V47" s="5"/>
      <c r="W47" s="7" t="s">
        <v>3</v>
      </c>
      <c r="X47" s="452"/>
      <c r="Y47" s="453"/>
      <c r="Z47" s="2"/>
      <c r="AA47" s="2"/>
      <c r="AB47" s="1"/>
      <c r="AC47" s="1"/>
    </row>
    <row r="48" spans="1:46" s="3" customFormat="1" ht="12.75" customHeight="1">
      <c r="A48" s="2"/>
      <c r="B48" s="2"/>
      <c r="C48" s="2"/>
      <c r="D48" s="2"/>
      <c r="E48" s="8"/>
      <c r="F48" s="2"/>
      <c r="G48" s="2"/>
      <c r="H48" s="2"/>
      <c r="I48" s="2"/>
      <c r="J48" s="2"/>
      <c r="K48" s="2"/>
      <c r="L48" s="349" t="s">
        <v>4</v>
      </c>
      <c r="M48" s="349"/>
      <c r="N48" s="349"/>
      <c r="O48" s="2"/>
      <c r="P48" s="2"/>
      <c r="Q48" s="2"/>
      <c r="R48" s="2"/>
      <c r="S48" s="2"/>
      <c r="T48" s="2"/>
      <c r="U48" s="454" t="s">
        <v>115</v>
      </c>
      <c r="V48" s="454"/>
      <c r="W48" s="454"/>
      <c r="X48" s="454"/>
      <c r="Y48" s="9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5"/>
      <c r="AT48" s="2"/>
    </row>
    <row r="49" spans="1:46" s="3" customFormat="1" ht="7.5" customHeight="1">
      <c r="A49" s="2"/>
      <c r="B49" s="2"/>
      <c r="C49" s="2"/>
      <c r="D49" s="2"/>
      <c r="E49" s="10"/>
      <c r="F49" s="11"/>
      <c r="G49" s="11"/>
      <c r="H49" s="11"/>
      <c r="I49" s="11"/>
      <c r="J49" s="11"/>
      <c r="K49" s="11"/>
      <c r="L49" s="12"/>
      <c r="M49" s="12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3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5"/>
      <c r="AT49" s="2"/>
    </row>
    <row r="50" spans="1:46" ht="24" customHeight="1">
      <c r="A50" s="2"/>
      <c r="B50" s="2"/>
      <c r="C50" s="2"/>
      <c r="D50" s="2"/>
      <c r="E50" s="8"/>
      <c r="F50" s="14" t="s">
        <v>5</v>
      </c>
      <c r="G50" s="15">
        <v>277</v>
      </c>
      <c r="H50" s="2"/>
      <c r="I50" s="14" t="s">
        <v>6</v>
      </c>
      <c r="J50" s="15"/>
      <c r="K50" s="2"/>
      <c r="L50" s="14" t="s">
        <v>7</v>
      </c>
      <c r="M50" s="350"/>
      <c r="N50" s="350"/>
      <c r="O50" s="2"/>
      <c r="P50" s="14" t="s">
        <v>9</v>
      </c>
      <c r="Q50" s="350"/>
      <c r="R50" s="350"/>
      <c r="S50" s="350"/>
      <c r="T50" s="2"/>
      <c r="U50" s="2"/>
      <c r="V50" s="2"/>
      <c r="W50" s="14" t="s">
        <v>116</v>
      </c>
      <c r="X50" s="448"/>
      <c r="Y50" s="449"/>
      <c r="Z50" s="2"/>
      <c r="AA50" s="96"/>
      <c r="AB50" s="2"/>
      <c r="AC50" s="2"/>
    </row>
    <row r="51" spans="1:46" ht="24" customHeight="1">
      <c r="A51" s="2"/>
      <c r="B51" s="2"/>
      <c r="C51" s="2"/>
      <c r="D51" s="2"/>
      <c r="E51" s="8"/>
      <c r="F51" s="14" t="s">
        <v>10</v>
      </c>
      <c r="G51" s="15">
        <v>480</v>
      </c>
      <c r="H51" s="16"/>
      <c r="I51" s="14" t="s">
        <v>11</v>
      </c>
      <c r="J51" s="17" t="str">
        <f>IF(ISBLANK(J50),"",IF(ISBLANK(J52),J50,""))</f>
        <v/>
      </c>
      <c r="K51" s="2"/>
      <c r="L51" s="14" t="s">
        <v>12</v>
      </c>
      <c r="M51" s="350"/>
      <c r="N51" s="350"/>
      <c r="O51" s="2"/>
      <c r="P51" s="14" t="s">
        <v>13</v>
      </c>
      <c r="Q51" s="350"/>
      <c r="R51" s="350"/>
      <c r="S51" s="2"/>
      <c r="T51" s="2"/>
      <c r="U51" s="2"/>
      <c r="V51" s="2"/>
      <c r="W51" s="14" t="s">
        <v>14</v>
      </c>
      <c r="X51" s="448"/>
      <c r="Y51" s="449"/>
      <c r="Z51" s="2"/>
      <c r="AA51" s="2"/>
      <c r="AB51" s="2"/>
      <c r="AC51" s="2"/>
    </row>
    <row r="52" spans="1:46" ht="24" customHeight="1">
      <c r="A52" s="2"/>
      <c r="B52" s="2"/>
      <c r="C52" s="2"/>
      <c r="D52" s="2"/>
      <c r="E52" s="8"/>
      <c r="F52" s="14" t="s">
        <v>15</v>
      </c>
      <c r="G52" s="15">
        <v>3</v>
      </c>
      <c r="H52" s="14"/>
      <c r="I52" s="14" t="s">
        <v>16</v>
      </c>
      <c r="J52" s="15"/>
      <c r="K52" s="2"/>
      <c r="L52" s="14" t="s">
        <v>17</v>
      </c>
      <c r="M52" s="350"/>
      <c r="N52" s="350"/>
      <c r="O52" s="2"/>
      <c r="P52" s="18"/>
      <c r="Q52" s="2"/>
      <c r="R52" s="2"/>
      <c r="S52" s="2"/>
      <c r="T52" s="2"/>
      <c r="U52" s="2"/>
      <c r="V52" s="2"/>
      <c r="W52" s="14" t="s">
        <v>19</v>
      </c>
      <c r="X52" s="448"/>
      <c r="Y52" s="449"/>
      <c r="Z52" s="2"/>
      <c r="AA52" s="2"/>
      <c r="AB52" s="2"/>
      <c r="AC52" s="2"/>
    </row>
    <row r="53" spans="1:46" ht="24" customHeight="1">
      <c r="A53" s="2"/>
      <c r="B53" s="2"/>
      <c r="C53" s="2"/>
      <c r="D53" s="2"/>
      <c r="E53" s="8"/>
      <c r="F53" s="14" t="s">
        <v>20</v>
      </c>
      <c r="G53" s="15">
        <v>4</v>
      </c>
      <c r="H53" s="2"/>
      <c r="I53" s="14"/>
      <c r="J53" s="2"/>
      <c r="K53" s="2"/>
      <c r="L53" s="14"/>
      <c r="M53" s="350"/>
      <c r="N53" s="350"/>
      <c r="O53" s="2"/>
      <c r="P53" s="18"/>
      <c r="Q53" s="2"/>
      <c r="R53" s="2"/>
      <c r="S53" s="2"/>
      <c r="T53" s="2"/>
      <c r="U53" s="2"/>
      <c r="V53" s="2"/>
      <c r="W53" s="14" t="s">
        <v>21</v>
      </c>
      <c r="X53" s="19"/>
      <c r="Y53" s="20"/>
      <c r="Z53" s="2"/>
      <c r="AA53" s="2"/>
      <c r="AB53" s="2"/>
      <c r="AC53" s="2"/>
    </row>
    <row r="54" spans="1:46" s="3" customFormat="1" ht="7.5" customHeight="1">
      <c r="A54" s="2"/>
      <c r="B54" s="2"/>
      <c r="C54" s="2"/>
      <c r="D54" s="2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95"/>
      <c r="AT54" s="2"/>
    </row>
    <row r="55" spans="1:46" ht="15.75" customHeight="1">
      <c r="A55" s="456" t="s">
        <v>22</v>
      </c>
      <c r="B55" s="458" t="s">
        <v>117</v>
      </c>
      <c r="C55" s="458" t="s">
        <v>118</v>
      </c>
      <c r="D55" s="460" t="s">
        <v>23</v>
      </c>
      <c r="E55" s="360" t="s">
        <v>24</v>
      </c>
      <c r="F55" s="361"/>
      <c r="G55" s="361"/>
      <c r="H55" s="361"/>
      <c r="I55" s="361"/>
      <c r="J55" s="361" t="s">
        <v>25</v>
      </c>
      <c r="K55" s="364" t="s">
        <v>26</v>
      </c>
      <c r="L55" s="364" t="s">
        <v>27</v>
      </c>
      <c r="M55" s="364" t="s">
        <v>28</v>
      </c>
      <c r="N55" s="361" t="s">
        <v>29</v>
      </c>
      <c r="O55" s="361" t="s">
        <v>30</v>
      </c>
      <c r="P55" s="361" t="s">
        <v>31</v>
      </c>
      <c r="Q55" s="364" t="s">
        <v>28</v>
      </c>
      <c r="R55" s="364" t="s">
        <v>27</v>
      </c>
      <c r="S55" s="364" t="s">
        <v>26</v>
      </c>
      <c r="T55" s="361" t="s">
        <v>25</v>
      </c>
      <c r="U55" s="361" t="s">
        <v>24</v>
      </c>
      <c r="V55" s="361"/>
      <c r="W55" s="361"/>
      <c r="X55" s="361"/>
      <c r="Y55" s="375"/>
      <c r="Z55" s="462" t="s">
        <v>23</v>
      </c>
      <c r="AA55" s="458" t="s">
        <v>119</v>
      </c>
      <c r="AB55" s="458" t="s">
        <v>117</v>
      </c>
      <c r="AC55" s="456" t="s">
        <v>22</v>
      </c>
      <c r="AD55" s="2"/>
    </row>
    <row r="56" spans="1:46" ht="15.75" customHeight="1" thickBot="1">
      <c r="A56" s="457"/>
      <c r="B56" s="459"/>
      <c r="C56" s="459"/>
      <c r="D56" s="461"/>
      <c r="E56" s="362"/>
      <c r="F56" s="363"/>
      <c r="G56" s="363"/>
      <c r="H56" s="363"/>
      <c r="I56" s="363"/>
      <c r="J56" s="363"/>
      <c r="K56" s="365"/>
      <c r="L56" s="365"/>
      <c r="M56" s="365"/>
      <c r="N56" s="363"/>
      <c r="O56" s="363"/>
      <c r="P56" s="363"/>
      <c r="Q56" s="365"/>
      <c r="R56" s="365"/>
      <c r="S56" s="365"/>
      <c r="T56" s="363"/>
      <c r="U56" s="363"/>
      <c r="V56" s="363"/>
      <c r="W56" s="363"/>
      <c r="X56" s="363"/>
      <c r="Y56" s="376"/>
      <c r="Z56" s="463"/>
      <c r="AA56" s="459"/>
      <c r="AB56" s="459"/>
      <c r="AC56" s="457"/>
      <c r="AD56" s="2"/>
    </row>
    <row r="57" spans="1:46" ht="24" hidden="1" customHeight="1">
      <c r="A57" s="97"/>
      <c r="B57" s="97"/>
      <c r="C57" s="97"/>
      <c r="D57" s="98"/>
      <c r="E57" s="24"/>
      <c r="F57" s="25"/>
      <c r="G57" s="25"/>
      <c r="H57" s="25"/>
      <c r="I57" s="25"/>
      <c r="J57" s="25"/>
      <c r="K57" s="26"/>
      <c r="L57" s="26"/>
      <c r="M57" s="26"/>
      <c r="N57" s="25"/>
      <c r="O57" s="25"/>
      <c r="P57" s="25"/>
      <c r="Q57" s="26"/>
      <c r="R57" s="26"/>
      <c r="S57" s="26"/>
      <c r="T57" s="25"/>
      <c r="U57" s="25"/>
      <c r="V57" s="25"/>
      <c r="W57" s="25"/>
      <c r="X57" s="25"/>
      <c r="Y57" s="99"/>
      <c r="Z57" s="100"/>
      <c r="AA57" s="97"/>
      <c r="AB57" s="97"/>
      <c r="AC57" s="97"/>
    </row>
    <row r="58" spans="1:46" ht="24" customHeight="1" thickTop="1">
      <c r="A58" s="101"/>
      <c r="B58" s="101"/>
      <c r="C58" s="101"/>
      <c r="D58" s="102"/>
      <c r="E58" s="391" t="s">
        <v>120</v>
      </c>
      <c r="F58" s="392"/>
      <c r="G58" s="392"/>
      <c r="H58" s="392"/>
      <c r="I58" s="392"/>
      <c r="J58" s="267">
        <v>3</v>
      </c>
      <c r="K58" s="267">
        <v>20</v>
      </c>
      <c r="L58" s="22"/>
      <c r="M58" s="22">
        <v>1</v>
      </c>
      <c r="N58" s="30" t="str">
        <f>IF(SUM(L58,R58)&gt;0,SUM(L58,R58),"")</f>
        <v/>
      </c>
      <c r="O58" s="31"/>
      <c r="P58" s="31"/>
      <c r="Q58" s="22">
        <v>2</v>
      </c>
      <c r="R58" s="84"/>
      <c r="S58" s="267">
        <v>20</v>
      </c>
      <c r="T58" s="267">
        <v>3</v>
      </c>
      <c r="U58" s="379" t="s">
        <v>120</v>
      </c>
      <c r="V58" s="380"/>
      <c r="W58" s="380"/>
      <c r="X58" s="380"/>
      <c r="Y58" s="381"/>
      <c r="Z58" s="103"/>
      <c r="AA58" s="101"/>
      <c r="AB58" s="101"/>
      <c r="AC58" s="101"/>
    </row>
    <row r="59" spans="1:46" ht="24" customHeight="1">
      <c r="A59" s="101"/>
      <c r="B59" s="101"/>
      <c r="C59" s="101"/>
      <c r="D59" s="102"/>
      <c r="E59" s="391"/>
      <c r="F59" s="392"/>
      <c r="G59" s="392"/>
      <c r="H59" s="392"/>
      <c r="I59" s="392"/>
      <c r="J59" s="267"/>
      <c r="K59" s="267"/>
      <c r="L59" s="22"/>
      <c r="M59" s="22">
        <v>3</v>
      </c>
      <c r="N59" s="31"/>
      <c r="O59" s="30" t="str">
        <f>IF(SUM(L59,R59)&gt;0,SUM(L59,R59),"")</f>
        <v/>
      </c>
      <c r="P59" s="31"/>
      <c r="Q59" s="22">
        <v>4</v>
      </c>
      <c r="R59" s="84"/>
      <c r="S59" s="267"/>
      <c r="T59" s="267"/>
      <c r="U59" s="464"/>
      <c r="V59" s="465"/>
      <c r="W59" s="465"/>
      <c r="X59" s="465"/>
      <c r="Y59" s="466"/>
      <c r="Z59" s="103"/>
      <c r="AA59" s="101"/>
      <c r="AB59" s="101"/>
      <c r="AC59" s="101"/>
    </row>
    <row r="60" spans="1:46" ht="24" customHeight="1">
      <c r="A60" s="101"/>
      <c r="B60" s="101"/>
      <c r="C60" s="101"/>
      <c r="D60" s="102"/>
      <c r="E60" s="391"/>
      <c r="F60" s="392"/>
      <c r="G60" s="392"/>
      <c r="H60" s="392"/>
      <c r="I60" s="392"/>
      <c r="J60" s="267"/>
      <c r="K60" s="267"/>
      <c r="L60" s="22"/>
      <c r="M60" s="22">
        <v>5</v>
      </c>
      <c r="N60" s="31"/>
      <c r="O60" s="31"/>
      <c r="P60" s="30" t="str">
        <f>IF(SUM(L60,R60)&gt;0,SUM(L60,R60),"")</f>
        <v/>
      </c>
      <c r="Q60" s="22">
        <v>6</v>
      </c>
      <c r="R60" s="84"/>
      <c r="S60" s="267"/>
      <c r="T60" s="267"/>
      <c r="U60" s="382"/>
      <c r="V60" s="383"/>
      <c r="W60" s="383"/>
      <c r="X60" s="383"/>
      <c r="Y60" s="384"/>
      <c r="Z60" s="103"/>
      <c r="AA60" s="101"/>
      <c r="AB60" s="101"/>
      <c r="AC60" s="101"/>
    </row>
    <row r="61" spans="1:46" ht="24" customHeight="1">
      <c r="A61" s="101"/>
      <c r="B61" s="101"/>
      <c r="C61" s="101"/>
      <c r="D61" s="102" t="s">
        <v>37</v>
      </c>
      <c r="E61" s="391" t="s">
        <v>120</v>
      </c>
      <c r="F61" s="392"/>
      <c r="G61" s="392"/>
      <c r="H61" s="392"/>
      <c r="I61" s="392"/>
      <c r="J61" s="267">
        <v>2</v>
      </c>
      <c r="K61" s="267">
        <v>20</v>
      </c>
      <c r="L61" s="22">
        <v>3841</v>
      </c>
      <c r="M61" s="22">
        <v>7</v>
      </c>
      <c r="N61" s="30">
        <f>IF(SUM(L61,R61)&gt;0,SUM(L61,R61),"")</f>
        <v>15841</v>
      </c>
      <c r="O61" s="31"/>
      <c r="P61" s="31"/>
      <c r="Q61" s="22">
        <v>8</v>
      </c>
      <c r="R61" s="34">
        <v>12000</v>
      </c>
      <c r="S61" s="267">
        <v>50</v>
      </c>
      <c r="T61" s="267">
        <v>2</v>
      </c>
      <c r="U61" s="379" t="s">
        <v>120</v>
      </c>
      <c r="V61" s="380"/>
      <c r="W61" s="380"/>
      <c r="X61" s="380"/>
      <c r="Y61" s="381"/>
      <c r="Z61" s="103" t="s">
        <v>37</v>
      </c>
      <c r="AA61" s="101"/>
      <c r="AB61" s="101"/>
      <c r="AC61" s="101"/>
    </row>
    <row r="62" spans="1:46" ht="24" customHeight="1">
      <c r="A62" s="101"/>
      <c r="B62" s="101"/>
      <c r="C62" s="101"/>
      <c r="D62" s="102" t="s">
        <v>37</v>
      </c>
      <c r="E62" s="391"/>
      <c r="F62" s="392"/>
      <c r="G62" s="392"/>
      <c r="H62" s="392"/>
      <c r="I62" s="392"/>
      <c r="J62" s="267"/>
      <c r="K62" s="267"/>
      <c r="L62" s="22">
        <v>3840</v>
      </c>
      <c r="M62" s="22">
        <v>9</v>
      </c>
      <c r="N62" s="31"/>
      <c r="O62" s="30">
        <f>IF(SUM(L62,R62)&gt;0,SUM(L62,R62),"")</f>
        <v>15841</v>
      </c>
      <c r="P62" s="31"/>
      <c r="Q62" s="22">
        <v>10</v>
      </c>
      <c r="R62" s="22">
        <v>12001</v>
      </c>
      <c r="S62" s="267"/>
      <c r="T62" s="267"/>
      <c r="U62" s="382"/>
      <c r="V62" s="383"/>
      <c r="W62" s="383"/>
      <c r="X62" s="383"/>
      <c r="Y62" s="384"/>
      <c r="Z62" s="103" t="s">
        <v>37</v>
      </c>
      <c r="AA62" s="101"/>
      <c r="AB62" s="101"/>
      <c r="AC62" s="101"/>
    </row>
    <row r="63" spans="1:46" ht="24" customHeight="1">
      <c r="A63" s="101"/>
      <c r="B63" s="101"/>
      <c r="C63" s="101"/>
      <c r="D63" s="102"/>
      <c r="E63" s="391" t="s">
        <v>120</v>
      </c>
      <c r="F63" s="392"/>
      <c r="G63" s="392"/>
      <c r="H63" s="392"/>
      <c r="I63" s="392"/>
      <c r="J63" s="22">
        <v>1</v>
      </c>
      <c r="K63" s="22">
        <v>20</v>
      </c>
      <c r="L63" s="22"/>
      <c r="M63" s="22">
        <v>11</v>
      </c>
      <c r="N63" s="31"/>
      <c r="O63" s="31"/>
      <c r="P63" s="30" t="str">
        <f>IF(SUM(L63,R63)&gt;0,SUM(L63,R63),"")</f>
        <v/>
      </c>
      <c r="Q63" s="22">
        <v>12</v>
      </c>
      <c r="R63" s="22"/>
      <c r="S63" s="22">
        <v>20</v>
      </c>
      <c r="T63" s="22">
        <v>1</v>
      </c>
      <c r="U63" s="372" t="s">
        <v>120</v>
      </c>
      <c r="V63" s="373"/>
      <c r="W63" s="373"/>
      <c r="X63" s="373"/>
      <c r="Y63" s="374"/>
      <c r="Z63" s="103"/>
      <c r="AA63" s="101"/>
      <c r="AB63" s="101"/>
      <c r="AC63" s="101"/>
    </row>
    <row r="64" spans="1:46" s="108" customFormat="1" ht="24" customHeight="1">
      <c r="A64" s="104"/>
      <c r="B64" s="105" t="s">
        <v>121</v>
      </c>
      <c r="C64" s="104"/>
      <c r="D64" s="104"/>
      <c r="E64" s="106"/>
      <c r="F64" s="106"/>
      <c r="G64" s="106"/>
      <c r="H64" s="106"/>
      <c r="I64" s="106"/>
      <c r="J64" s="104"/>
      <c r="K64" s="104"/>
      <c r="L64" s="104"/>
      <c r="M64" s="104"/>
      <c r="N64" s="107"/>
      <c r="O64" s="107"/>
      <c r="P64" s="107"/>
      <c r="Q64" s="104"/>
      <c r="R64" s="104"/>
      <c r="S64" s="104"/>
      <c r="T64" s="104"/>
      <c r="U64" s="106"/>
      <c r="V64" s="106"/>
      <c r="W64" s="106"/>
      <c r="X64" s="106"/>
      <c r="Y64" s="106"/>
      <c r="Z64" s="104"/>
      <c r="AA64" s="104"/>
      <c r="AB64" s="104"/>
      <c r="AC64" s="104"/>
    </row>
    <row r="65" spans="1:13" s="90" customFormat="1" ht="17.100000000000001" customHeight="1">
      <c r="B65" s="89" t="s">
        <v>128</v>
      </c>
    </row>
    <row r="66" spans="1:13" s="90" customFormat="1" ht="17.100000000000001" customHeight="1">
      <c r="B66" s="89" t="s">
        <v>129</v>
      </c>
    </row>
    <row r="68" spans="1:13" ht="15.75">
      <c r="A68" s="105" t="s">
        <v>130</v>
      </c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5.75">
      <c r="A69" s="89"/>
      <c r="B69" s="89" t="s">
        <v>131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5.75">
      <c r="A70" s="89"/>
      <c r="B70" s="89" t="s">
        <v>132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15.75">
      <c r="A71" s="90"/>
      <c r="B71" s="89" t="s">
        <v>133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5.75">
      <c r="A72" s="90"/>
      <c r="B72" s="89" t="s">
        <v>134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5.75">
      <c r="A73" s="90"/>
      <c r="B73" s="89" t="s">
        <v>135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5.75">
      <c r="A74" s="90"/>
      <c r="B74" s="89" t="s">
        <v>136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ht="15.75">
      <c r="A75" s="90"/>
      <c r="B75" s="89" t="s">
        <v>137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5.75">
      <c r="A76" s="90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ht="15.75">
      <c r="A77" s="90"/>
      <c r="B77" s="455" t="s">
        <v>138</v>
      </c>
      <c r="C77" s="455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ht="15.75">
      <c r="A78" s="90"/>
      <c r="B78" s="112" t="s">
        <v>64</v>
      </c>
      <c r="C78" s="113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ht="15.75">
      <c r="A79" s="90"/>
      <c r="B79" s="112" t="s">
        <v>32</v>
      </c>
      <c r="C79" s="114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ht="15.75">
      <c r="A80" s="90"/>
      <c r="B80" s="115" t="s">
        <v>67</v>
      </c>
      <c r="C80" s="114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ht="15.75">
      <c r="A81" s="90"/>
      <c r="B81" s="115" t="s">
        <v>68</v>
      </c>
      <c r="C81" s="114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5.75">
      <c r="A82" s="90"/>
      <c r="B82" s="115" t="s">
        <v>69</v>
      </c>
      <c r="C82" s="114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ht="15.75">
      <c r="A83" s="90"/>
      <c r="B83" s="112" t="s">
        <v>139</v>
      </c>
      <c r="C83" s="114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1:13" ht="15.75">
      <c r="A84" s="90"/>
      <c r="B84" s="115" t="s">
        <v>71</v>
      </c>
      <c r="C84" s="114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1:13" ht="15.75">
      <c r="A85" s="90"/>
      <c r="B85" s="115" t="s">
        <v>72</v>
      </c>
      <c r="C85" s="114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15.75">
      <c r="A86" s="90"/>
      <c r="B86" s="112" t="s">
        <v>33</v>
      </c>
      <c r="C86" s="114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5.75">
      <c r="A87" s="90"/>
      <c r="B87" s="115" t="s">
        <v>74</v>
      </c>
      <c r="C87" s="114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ht="15.75">
      <c r="A88" s="90"/>
      <c r="B88" s="115" t="s">
        <v>140</v>
      </c>
      <c r="C88" s="114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1:13" ht="15.75">
      <c r="A89" s="90"/>
      <c r="B89" s="112" t="s">
        <v>76</v>
      </c>
      <c r="C89" s="113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ht="15.75">
      <c r="A90" s="90"/>
      <c r="B90" s="112" t="s">
        <v>77</v>
      </c>
      <c r="C90" s="113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3" ht="15.75">
      <c r="A91" s="90"/>
      <c r="B91" s="112" t="s">
        <v>78</v>
      </c>
      <c r="C91" s="114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ht="17.100000000000001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</sheetData>
  <mergeCells count="101">
    <mergeCell ref="E63:I63"/>
    <mergeCell ref="U63:Y63"/>
    <mergeCell ref="T58:T60"/>
    <mergeCell ref="U58:Y60"/>
    <mergeCell ref="E61:I62"/>
    <mergeCell ref="J61:J62"/>
    <mergeCell ref="K61:K62"/>
    <mergeCell ref="S61:S62"/>
    <mergeCell ref="T61:T62"/>
    <mergeCell ref="U61:Y62"/>
    <mergeCell ref="M55:M56"/>
    <mergeCell ref="AB55:AB56"/>
    <mergeCell ref="AC55:AC56"/>
    <mergeCell ref="R55:R56"/>
    <mergeCell ref="S55:S56"/>
    <mergeCell ref="T55:T56"/>
    <mergeCell ref="U55:Y56"/>
    <mergeCell ref="E58:I60"/>
    <mergeCell ref="J58:J60"/>
    <mergeCell ref="K58:K60"/>
    <mergeCell ref="S58:S60"/>
    <mergeCell ref="Z55:Z56"/>
    <mergeCell ref="AA55:AA56"/>
    <mergeCell ref="N55:N56"/>
    <mergeCell ref="O55:O56"/>
    <mergeCell ref="P55:P56"/>
    <mergeCell ref="Q55:Q56"/>
    <mergeCell ref="Q51:R51"/>
    <mergeCell ref="X51:Y51"/>
    <mergeCell ref="M52:N52"/>
    <mergeCell ref="X52:Y52"/>
    <mergeCell ref="L48:N48"/>
    <mergeCell ref="U48:X48"/>
    <mergeCell ref="M50:N50"/>
    <mergeCell ref="Q50:S50"/>
    <mergeCell ref="X50:Y50"/>
    <mergeCell ref="S31:S32"/>
    <mergeCell ref="T31:T32"/>
    <mergeCell ref="U31:Y32"/>
    <mergeCell ref="J28:J30"/>
    <mergeCell ref="K28:K30"/>
    <mergeCell ref="F47:I47"/>
    <mergeCell ref="L47:N47"/>
    <mergeCell ref="Q47:T47"/>
    <mergeCell ref="X47:Y47"/>
    <mergeCell ref="S28:S30"/>
    <mergeCell ref="T28:T30"/>
    <mergeCell ref="E33:I33"/>
    <mergeCell ref="U33:Y33"/>
    <mergeCell ref="AC25:AC26"/>
    <mergeCell ref="R25:R26"/>
    <mergeCell ref="S25:S26"/>
    <mergeCell ref="T25:T26"/>
    <mergeCell ref="U25:Y26"/>
    <mergeCell ref="Z25:Z26"/>
    <mergeCell ref="AA25:AA26"/>
    <mergeCell ref="AB25:AB26"/>
    <mergeCell ref="U28:Y30"/>
    <mergeCell ref="B77:C77"/>
    <mergeCell ref="E25:I26"/>
    <mergeCell ref="E28:I30"/>
    <mergeCell ref="M21:N21"/>
    <mergeCell ref="M23:N23"/>
    <mergeCell ref="J25:J26"/>
    <mergeCell ref="A25:A26"/>
    <mergeCell ref="B25:B26"/>
    <mergeCell ref="C25:C26"/>
    <mergeCell ref="D25:D26"/>
    <mergeCell ref="K25:K26"/>
    <mergeCell ref="E31:I32"/>
    <mergeCell ref="J31:J32"/>
    <mergeCell ref="K31:K32"/>
    <mergeCell ref="M51:N51"/>
    <mergeCell ref="M53:N53"/>
    <mergeCell ref="A55:A56"/>
    <mergeCell ref="B55:B56"/>
    <mergeCell ref="C55:C56"/>
    <mergeCell ref="D55:D56"/>
    <mergeCell ref="E55:I56"/>
    <mergeCell ref="J55:J56"/>
    <mergeCell ref="K55:K56"/>
    <mergeCell ref="L55:L56"/>
    <mergeCell ref="L25:L26"/>
    <mergeCell ref="M25:M26"/>
    <mergeCell ref="N25:N26"/>
    <mergeCell ref="Q21:R21"/>
    <mergeCell ref="X21:Y21"/>
    <mergeCell ref="M22:N22"/>
    <mergeCell ref="X22:Y22"/>
    <mergeCell ref="F17:I17"/>
    <mergeCell ref="L17:N17"/>
    <mergeCell ref="Q17:T17"/>
    <mergeCell ref="X17:Y17"/>
    <mergeCell ref="L18:N18"/>
    <mergeCell ref="U18:X18"/>
    <mergeCell ref="M20:N20"/>
    <mergeCell ref="Q20:S20"/>
    <mergeCell ref="X20:Y20"/>
    <mergeCell ref="O25:O26"/>
    <mergeCell ref="P25:P26"/>
    <mergeCell ref="Q25:Q26"/>
  </mergeCells>
  <phoneticPr fontId="0" type="noConversion"/>
  <conditionalFormatting sqref="K31:K32">
    <cfRule type="expression" dxfId="986" priority="1" stopIfTrue="1">
      <formula>IF(K31&lt;SUM(L31:L32)/208,TRUE,FALSE)</formula>
    </cfRule>
    <cfRule type="expression" dxfId="985" priority="2" stopIfTrue="1">
      <formula>IF(K31*0.8&lt;SUM(L31:L32)/208,TRUE,FALSE)</formula>
    </cfRule>
  </conditionalFormatting>
  <conditionalFormatting sqref="K33:K34 K64">
    <cfRule type="expression" dxfId="984" priority="3" stopIfTrue="1">
      <formula>IF(K33&lt;L33/120,TRUE,FALSE)</formula>
    </cfRule>
    <cfRule type="expression" dxfId="983" priority="4" stopIfTrue="1">
      <formula>IF(K33*0.8&lt;L33/120,TRUE,FALSE)</formula>
    </cfRule>
  </conditionalFormatting>
  <conditionalFormatting sqref="S33:S34 S64">
    <cfRule type="expression" dxfId="982" priority="5" stopIfTrue="1">
      <formula>IF(S33&lt;R33/120,TRUE,FALSE)</formula>
    </cfRule>
    <cfRule type="expression" dxfId="981" priority="6" stopIfTrue="1">
      <formula>IF(S33*0.8&lt;R33/120,TRUE,FALSE)</formula>
    </cfRule>
  </conditionalFormatting>
  <conditionalFormatting sqref="J20 Q20:Q21 M20:M23 X20:X21 X23 J50 Q50:Q51 M50:M53 X50:X51 X53">
    <cfRule type="expression" dxfId="980" priority="7" stopIfTrue="1">
      <formula>IF(AND(ISBLANK($F$21),NOT(ISBLANK($H$21))),TRUE)</formula>
    </cfRule>
  </conditionalFormatting>
  <conditionalFormatting sqref="AA27:AC27 B27:D27 AA57:AC57 B57:D57">
    <cfRule type="expression" dxfId="979" priority="8" stopIfTrue="1">
      <formula>IF($AN$74/$R$74&gt;=0.5,TRUE)</formula>
    </cfRule>
  </conditionalFormatting>
  <conditionalFormatting sqref="X22:Y22 X52:Y52">
    <cfRule type="expression" dxfId="978" priority="9" stopIfTrue="1">
      <formula>IF(AND($X$7&gt;0,$J$5&lt;=$X$7),TRUE)</formula>
    </cfRule>
    <cfRule type="expression" dxfId="977" priority="10" stopIfTrue="1">
      <formula>IF(AND($X$7&gt;0,$J$5*0.8&lt;=$X$7),TRUE)</formula>
    </cfRule>
  </conditionalFormatting>
  <conditionalFormatting sqref="S31:S32">
    <cfRule type="expression" dxfId="976" priority="11" stopIfTrue="1">
      <formula>IF(S31&lt;SUM(R31:R32)/208,TRUE,FALSE)</formula>
    </cfRule>
    <cfRule type="expression" dxfId="975" priority="12" stopIfTrue="1">
      <formula>IF(S31*0.8&lt;SUM(R31:R32)/208,TRUE,FALSE)</formula>
    </cfRule>
  </conditionalFormatting>
  <conditionalFormatting sqref="S28:S30">
    <cfRule type="expression" dxfId="974" priority="13" stopIfTrue="1">
      <formula>IF(S28&lt;SUM(R28:R30)/208/SQRT(3),TRUE,FALSE)</formula>
    </cfRule>
    <cfRule type="expression" dxfId="973" priority="14" stopIfTrue="1">
      <formula>IF(S28*0.8&lt;SUM(R28:R30)/208/SQRT(3),TRUE,FALSE)</formula>
    </cfRule>
  </conditionalFormatting>
  <conditionalFormatting sqref="K28:K30">
    <cfRule type="expression" dxfId="972" priority="15" stopIfTrue="1">
      <formula>IF(K28&lt;SUM(L28:L30)/208/SQRT(3),TRUE,FALSE)</formula>
    </cfRule>
    <cfRule type="expression" dxfId="971" priority="16" stopIfTrue="1">
      <formula>IF(K28*0.8&lt;SUM(L28:L30)/208/SQRT(3),TRUE,FALSE)</formula>
    </cfRule>
  </conditionalFormatting>
  <conditionalFormatting sqref="Z28:Z34 Z58:Z64">
    <cfRule type="expression" dxfId="970" priority="17" stopIfTrue="1">
      <formula>IF(AND($R28&lt;&gt;0,ISBLANK($Z28)),TRUE)</formula>
    </cfRule>
  </conditionalFormatting>
  <conditionalFormatting sqref="D28:D34 D58:D64">
    <cfRule type="expression" dxfId="969" priority="18" stopIfTrue="1">
      <formula>IF(AND($L28&lt;&gt;0,ISBLANK($D28)),TRUE)</formula>
    </cfRule>
  </conditionalFormatting>
  <conditionalFormatting sqref="J21 J51">
    <cfRule type="expression" dxfId="968" priority="19" stopIfTrue="1">
      <formula>IF(ISBLANK(J22),TRUE)</formula>
    </cfRule>
  </conditionalFormatting>
  <conditionalFormatting sqref="J22 J52">
    <cfRule type="expression" dxfId="967" priority="20" stopIfTrue="1">
      <formula>IF(ISBLANK($J$7),TRUE)</formula>
    </cfRule>
    <cfRule type="expression" dxfId="966" priority="21" stopIfTrue="1">
      <formula>IF(OR($J$7&gt;$J$5,$J$7&lt;=$X$7),TRUE)</formula>
    </cfRule>
    <cfRule type="expression" dxfId="965" priority="22" stopIfTrue="1">
      <formula>IF(OR($J$7&lt;$J$5,$J$7*0.8&lt;=$X$7),TRUE)</formula>
    </cfRule>
  </conditionalFormatting>
  <conditionalFormatting sqref="D25:D26 D55:D56">
    <cfRule type="expression" dxfId="964" priority="23" stopIfTrue="1">
      <formula>IF($AN$72/$R$72&gt;=0.5,TRUE)</formula>
    </cfRule>
  </conditionalFormatting>
  <conditionalFormatting sqref="AB25:AB26 B25:B26 AB55:AB56 B55:B56">
    <cfRule type="expression" dxfId="963" priority="24" stopIfTrue="1">
      <formula>IF($AP$33/$R$34&gt;=0.5,TRUE)</formula>
    </cfRule>
  </conditionalFormatting>
  <conditionalFormatting sqref="K58:K60">
    <cfRule type="expression" dxfId="962" priority="25" stopIfTrue="1">
      <formula>IF(K58&lt;SUM(L58:L60)/480/SQRT(3),TRUE,FALSE)</formula>
    </cfRule>
    <cfRule type="expression" dxfId="961" priority="26" stopIfTrue="1">
      <formula>IF(K58*0.8&lt;SUM(L58:L60)/480/SQRT(3),TRUE,FALSE)</formula>
    </cfRule>
  </conditionalFormatting>
  <conditionalFormatting sqref="K61:K62">
    <cfRule type="expression" dxfId="960" priority="27" stopIfTrue="1">
      <formula>IF(K61&lt;SUM(L61:L62)/480,TRUE,FALSE)</formula>
    </cfRule>
    <cfRule type="expression" dxfId="959" priority="28" stopIfTrue="1">
      <formula>IF(K61*0.8&lt;SUM(L61:L62)/480,TRUE,FALSE)</formula>
    </cfRule>
  </conditionalFormatting>
  <conditionalFormatting sqref="K63">
    <cfRule type="expression" dxfId="958" priority="29" stopIfTrue="1">
      <formula>IF(K63&lt;L63/277,TRUE,FALSE)</formula>
    </cfRule>
    <cfRule type="expression" dxfId="957" priority="30" stopIfTrue="1">
      <formula>IF(K63*0.8&lt;L63/277,TRUE,FALSE)</formula>
    </cfRule>
  </conditionalFormatting>
  <conditionalFormatting sqref="S58:S60">
    <cfRule type="expression" dxfId="956" priority="31" stopIfTrue="1">
      <formula>IF(S58&lt;SUM(R58:R60)/480/SQRT(3),TRUE,FALSE)</formula>
    </cfRule>
    <cfRule type="expression" dxfId="955" priority="32" stopIfTrue="1">
      <formula>IF(S58*0.8&lt;SUM(R58:R60)/480/SQRT(3),TRUE,FALSE)</formula>
    </cfRule>
  </conditionalFormatting>
  <conditionalFormatting sqref="S61:S62">
    <cfRule type="expression" dxfId="954" priority="33" stopIfTrue="1">
      <formula>IF(S61&lt;SUM(R61:R62)/480,TRUE,FALSE)</formula>
    </cfRule>
    <cfRule type="expression" dxfId="953" priority="34" stopIfTrue="1">
      <formula>IF(S61*0.8&lt;SUM(R61:R62)/480,TRUE,FALSE)</formula>
    </cfRule>
  </conditionalFormatting>
  <conditionalFormatting sqref="S63">
    <cfRule type="expression" dxfId="952" priority="35" stopIfTrue="1">
      <formula>IF(S63&lt;R63/277,TRUE,FALSE)</formula>
    </cfRule>
    <cfRule type="expression" dxfId="951" priority="36" stopIfTrue="1">
      <formula>IF(S63*0.8&lt;R63/277,TRUE,FALSE)</formula>
    </cfRule>
  </conditionalFormatting>
  <hyperlinks>
    <hyperlink ref="A25:A26" location="NOTES" display="Note"/>
    <hyperlink ref="AC25:AC26" location="NOTES" display="Note"/>
    <hyperlink ref="A55:A56" location="NOTES" display="Note"/>
    <hyperlink ref="AC55:AC56" location="NOTES" display="Note"/>
  </hyperlinks>
  <printOptions horizontalCentered="1"/>
  <pageMargins left="0.5" right="0.5" top="0.75" bottom="0.5" header="0.5" footer="0.5"/>
  <pageSetup scale="36" orientation="landscape" r:id="rId1"/>
  <headerFooter alignWithMargins="0">
    <oddHeader>&amp;C&amp;c</oddHeader>
    <oddFooter>&amp;LMESA - SCD - &amp;"Arial,Bold"&amp;14&amp;A&amp;R&amp;D&amp;C&amp;c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J31" sqref="J31"/>
    </sheetView>
  </sheetViews>
  <sheetFormatPr defaultRowHeight="15.75"/>
  <cols>
    <col min="1" max="1" width="18.5703125" style="247" customWidth="1"/>
    <col min="2" max="2" width="33.85546875" style="247" customWidth="1"/>
    <col min="3" max="3" width="10.28515625" style="247" customWidth="1"/>
    <col min="4" max="4" width="9.7109375" style="247" customWidth="1"/>
    <col min="5" max="5" width="12.5703125" style="247" customWidth="1"/>
    <col min="6" max="6" width="9.140625" style="247"/>
    <col min="7" max="8" width="10.140625" style="247" customWidth="1"/>
    <col min="9" max="9" width="13.5703125" style="247" bestFit="1" customWidth="1"/>
    <col min="10" max="10" width="13.140625" style="247" bestFit="1" customWidth="1"/>
    <col min="11" max="16384" width="9.140625" style="247"/>
  </cols>
  <sheetData>
    <row r="1" spans="1:18">
      <c r="A1" s="247" t="s">
        <v>242</v>
      </c>
      <c r="B1" s="247" t="s">
        <v>256</v>
      </c>
    </row>
    <row r="2" spans="1:18">
      <c r="B2" s="247" t="s">
        <v>262</v>
      </c>
    </row>
    <row r="3" spans="1:18">
      <c r="B3" s="250" t="s">
        <v>263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5" spans="1:18" s="251" customFormat="1" ht="18.75">
      <c r="A5" s="248" t="s">
        <v>247</v>
      </c>
      <c r="B5" s="251" t="s">
        <v>246</v>
      </c>
      <c r="C5" s="251" t="s">
        <v>245</v>
      </c>
      <c r="D5" s="251" t="s">
        <v>255</v>
      </c>
      <c r="E5" s="252" t="s">
        <v>261</v>
      </c>
      <c r="G5" s="251" t="s">
        <v>257</v>
      </c>
      <c r="H5" s="251" t="s">
        <v>260</v>
      </c>
      <c r="I5" s="251" t="s">
        <v>259</v>
      </c>
      <c r="J5" s="251" t="s">
        <v>258</v>
      </c>
    </row>
    <row r="6" spans="1:18">
      <c r="A6" s="247" t="s">
        <v>243</v>
      </c>
      <c r="B6" s="247" t="s">
        <v>244</v>
      </c>
      <c r="D6" s="247">
        <f>ROUND(C6/120,1)</f>
        <v>0</v>
      </c>
      <c r="E6" s="249">
        <f>C6/I6</f>
        <v>0</v>
      </c>
      <c r="G6" s="247">
        <v>20</v>
      </c>
      <c r="H6" s="247">
        <v>120</v>
      </c>
      <c r="I6" s="247">
        <f>G6*H6*0.7</f>
        <v>1680</v>
      </c>
      <c r="J6" s="247">
        <f>I6/H6</f>
        <v>14</v>
      </c>
    </row>
    <row r="7" spans="1:18">
      <c r="A7" s="247" t="s">
        <v>249</v>
      </c>
      <c r="B7" s="247" t="s">
        <v>248</v>
      </c>
      <c r="C7" s="247">
        <f>700+600</f>
        <v>1300</v>
      </c>
      <c r="D7" s="247">
        <f t="shared" ref="D7:D8" si="0">ROUND(C7/120,1)</f>
        <v>10.8</v>
      </c>
      <c r="E7" s="249">
        <f>C7/I7</f>
        <v>0.77380952380952384</v>
      </c>
      <c r="G7" s="247">
        <v>20</v>
      </c>
      <c r="H7" s="247">
        <v>120</v>
      </c>
      <c r="I7" s="247">
        <f t="shared" ref="I7:I8" si="1">G7*H7*0.7</f>
        <v>1680</v>
      </c>
      <c r="J7" s="247">
        <f t="shared" ref="J7:J10" si="2">I7/H7</f>
        <v>14</v>
      </c>
    </row>
    <row r="8" spans="1:18">
      <c r="A8" s="247" t="s">
        <v>266</v>
      </c>
      <c r="B8" s="247" t="s">
        <v>250</v>
      </c>
      <c r="C8" s="247">
        <f>700+300</f>
        <v>1000</v>
      </c>
      <c r="D8" s="247">
        <f t="shared" si="0"/>
        <v>8.3000000000000007</v>
      </c>
      <c r="E8" s="249">
        <f t="shared" ref="E8:E10" si="3">C8/I8</f>
        <v>0.59523809523809523</v>
      </c>
      <c r="G8" s="247">
        <v>20</v>
      </c>
      <c r="H8" s="247">
        <v>120</v>
      </c>
      <c r="I8" s="247">
        <f t="shared" si="1"/>
        <v>1680</v>
      </c>
      <c r="J8" s="247">
        <f t="shared" si="2"/>
        <v>14</v>
      </c>
    </row>
    <row r="9" spans="1:18">
      <c r="A9" s="247" t="s">
        <v>251</v>
      </c>
      <c r="B9" s="247" t="s">
        <v>252</v>
      </c>
      <c r="C9" s="247">
        <f>700+100+1440+1200</f>
        <v>3440</v>
      </c>
      <c r="D9" s="247">
        <f>ROUND(C9/240,1)</f>
        <v>14.3</v>
      </c>
      <c r="E9" s="249">
        <f t="shared" si="3"/>
        <v>0.68253968253968256</v>
      </c>
      <c r="G9" s="247">
        <v>30</v>
      </c>
      <c r="H9" s="247">
        <v>240</v>
      </c>
      <c r="I9" s="247">
        <f>G9*H9*0.7</f>
        <v>5040</v>
      </c>
      <c r="J9" s="247">
        <f t="shared" si="2"/>
        <v>21</v>
      </c>
    </row>
    <row r="10" spans="1:18">
      <c r="A10" s="247" t="s">
        <v>253</v>
      </c>
      <c r="B10" s="247" t="s">
        <v>254</v>
      </c>
      <c r="C10" s="247">
        <f>1100+720</f>
        <v>1820</v>
      </c>
      <c r="D10" s="247">
        <f>ROUND(C10/240,1)</f>
        <v>7.6</v>
      </c>
      <c r="E10" s="249">
        <f t="shared" si="3"/>
        <v>0.3611111111111111</v>
      </c>
      <c r="G10" s="247">
        <v>30</v>
      </c>
      <c r="H10" s="247">
        <v>240</v>
      </c>
      <c r="I10" s="247">
        <f>G10*H10*0.7</f>
        <v>5040</v>
      </c>
      <c r="J10" s="247">
        <f t="shared" si="2"/>
        <v>21</v>
      </c>
    </row>
    <row r="13" spans="1:18" s="251" customFormat="1" ht="18.75">
      <c r="A13" s="248" t="s">
        <v>267</v>
      </c>
      <c r="B13" s="251" t="s">
        <v>246</v>
      </c>
      <c r="C13" s="251" t="s">
        <v>245</v>
      </c>
      <c r="D13" s="251" t="s">
        <v>255</v>
      </c>
      <c r="E13" s="252" t="s">
        <v>261</v>
      </c>
      <c r="G13" s="251" t="s">
        <v>257</v>
      </c>
      <c r="H13" s="251" t="s">
        <v>260</v>
      </c>
      <c r="I13" s="251" t="s">
        <v>259</v>
      </c>
      <c r="J13" s="251" t="s">
        <v>258</v>
      </c>
    </row>
    <row r="14" spans="1:18">
      <c r="A14" s="247" t="s">
        <v>243</v>
      </c>
      <c r="B14" s="247" t="s">
        <v>268</v>
      </c>
    </row>
    <row r="15" spans="1:18">
      <c r="A15" s="247" t="s">
        <v>249</v>
      </c>
      <c r="B15" s="247" t="s">
        <v>268</v>
      </c>
    </row>
    <row r="16" spans="1:18">
      <c r="A16" s="247" t="s">
        <v>266</v>
      </c>
      <c r="B16" s="247" t="s">
        <v>215</v>
      </c>
      <c r="C16" s="247">
        <v>1680</v>
      </c>
      <c r="D16" s="247">
        <f t="shared" ref="D16" si="4">ROUND(C16/120,1)</f>
        <v>14</v>
      </c>
      <c r="E16" s="249">
        <f>C16/I16</f>
        <v>1</v>
      </c>
      <c r="G16" s="247">
        <v>20</v>
      </c>
      <c r="H16" s="247">
        <v>120</v>
      </c>
      <c r="I16" s="247">
        <f>G16*H16*0.7</f>
        <v>1680</v>
      </c>
      <c r="J16" s="247">
        <f>I16/H16</f>
        <v>14</v>
      </c>
    </row>
    <row r="17" spans="1:10">
      <c r="A17" s="247" t="s">
        <v>251</v>
      </c>
      <c r="B17" s="247" t="s">
        <v>271</v>
      </c>
      <c r="C17" s="247">
        <f>1100+1200+800+1000</f>
        <v>4100</v>
      </c>
      <c r="D17" s="247">
        <f>ROUND(C17/240,1)</f>
        <v>17.100000000000001</v>
      </c>
      <c r="E17" s="249">
        <f t="shared" ref="E17" si="5">C17/I17</f>
        <v>0.81349206349206349</v>
      </c>
      <c r="G17" s="247">
        <v>30</v>
      </c>
      <c r="H17" s="247">
        <v>240</v>
      </c>
      <c r="I17" s="247">
        <f>G17*H17*0.7</f>
        <v>5040</v>
      </c>
      <c r="J17" s="247">
        <f t="shared" ref="J17" si="6">I17/H17</f>
        <v>21</v>
      </c>
    </row>
    <row r="18" spans="1:10">
      <c r="A18" s="247" t="s">
        <v>269</v>
      </c>
      <c r="B18" s="247" t="s">
        <v>272</v>
      </c>
      <c r="C18" s="247">
        <f>1550+1200+1200+850</f>
        <v>4800</v>
      </c>
      <c r="D18" s="247">
        <f>ROUND(C18/240,1)</f>
        <v>20</v>
      </c>
      <c r="E18" s="249">
        <f t="shared" ref="E18" si="7">C18/I18</f>
        <v>0.95238095238095233</v>
      </c>
      <c r="G18" s="247">
        <v>30</v>
      </c>
      <c r="H18" s="247">
        <v>240</v>
      </c>
      <c r="I18" s="247">
        <f>G18*H18*0.7</f>
        <v>5040</v>
      </c>
      <c r="J18" s="247">
        <f t="shared" ref="J18" si="8">I18/H18</f>
        <v>21</v>
      </c>
    </row>
    <row r="19" spans="1:10">
      <c r="A19" s="247" t="s">
        <v>270</v>
      </c>
      <c r="B19" s="247" t="s">
        <v>273</v>
      </c>
      <c r="C19" s="247">
        <f>750+600+600+2000+750</f>
        <v>4700</v>
      </c>
      <c r="D19" s="247">
        <f>ROUND(C19/240,1)</f>
        <v>19.600000000000001</v>
      </c>
      <c r="E19" s="249">
        <f t="shared" ref="E19" si="9">C19/I19</f>
        <v>0.93253968253968256</v>
      </c>
      <c r="G19" s="247">
        <v>30</v>
      </c>
      <c r="H19" s="247">
        <v>240</v>
      </c>
      <c r="I19" s="247">
        <f>G19*H19*0.7</f>
        <v>5040</v>
      </c>
      <c r="J19" s="247">
        <f t="shared" ref="J19" si="10">I19/H19</f>
        <v>21</v>
      </c>
    </row>
    <row r="22" spans="1:10" s="251" customFormat="1" ht="18.75">
      <c r="A22" s="248" t="s">
        <v>277</v>
      </c>
      <c r="B22" s="251" t="s">
        <v>246</v>
      </c>
      <c r="C22" s="251" t="s">
        <v>245</v>
      </c>
      <c r="D22" s="251" t="s">
        <v>255</v>
      </c>
      <c r="E22" s="252" t="s">
        <v>261</v>
      </c>
      <c r="G22" s="251" t="s">
        <v>257</v>
      </c>
      <c r="H22" s="251" t="s">
        <v>260</v>
      </c>
      <c r="I22" s="251" t="s">
        <v>259</v>
      </c>
      <c r="J22" s="251" t="s">
        <v>258</v>
      </c>
    </row>
    <row r="23" spans="1:10">
      <c r="A23" s="247" t="s">
        <v>243</v>
      </c>
      <c r="B23" s="247" t="s">
        <v>278</v>
      </c>
      <c r="C23" s="247">
        <v>0</v>
      </c>
      <c r="D23" s="247">
        <f t="shared" ref="D23:D25" si="11">ROUND(C23/120,1)</f>
        <v>0</v>
      </c>
      <c r="E23" s="249">
        <f t="shared" ref="E23:E26" si="12">C23/I23</f>
        <v>0</v>
      </c>
      <c r="G23" s="247">
        <v>20</v>
      </c>
      <c r="H23" s="247">
        <v>120</v>
      </c>
      <c r="I23" s="247">
        <f t="shared" ref="I23:I25" si="13">G23*H23*0.7</f>
        <v>1680</v>
      </c>
      <c r="J23" s="247">
        <f t="shared" ref="J23:J26" si="14">I23/H23</f>
        <v>14</v>
      </c>
    </row>
    <row r="24" spans="1:10">
      <c r="A24" s="247" t="s">
        <v>249</v>
      </c>
      <c r="B24" s="247" t="s">
        <v>209</v>
      </c>
      <c r="C24" s="247">
        <v>1550</v>
      </c>
      <c r="D24" s="247">
        <f t="shared" si="11"/>
        <v>12.9</v>
      </c>
      <c r="E24" s="249">
        <f t="shared" si="12"/>
        <v>0.92261904761904767</v>
      </c>
      <c r="G24" s="247">
        <v>20</v>
      </c>
      <c r="H24" s="247">
        <v>120</v>
      </c>
      <c r="I24" s="247">
        <f t="shared" si="13"/>
        <v>1680</v>
      </c>
      <c r="J24" s="247">
        <f t="shared" si="14"/>
        <v>14</v>
      </c>
    </row>
    <row r="25" spans="1:10">
      <c r="A25" s="247" t="s">
        <v>266</v>
      </c>
      <c r="B25" s="247" t="s">
        <v>209</v>
      </c>
      <c r="C25" s="247">
        <v>1550</v>
      </c>
      <c r="D25" s="247">
        <f t="shared" si="11"/>
        <v>12.9</v>
      </c>
      <c r="E25" s="249">
        <f t="shared" si="12"/>
        <v>0.92261904761904767</v>
      </c>
      <c r="G25" s="247">
        <v>20</v>
      </c>
      <c r="H25" s="247">
        <v>120</v>
      </c>
      <c r="I25" s="247">
        <f t="shared" si="13"/>
        <v>1680</v>
      </c>
      <c r="J25" s="247">
        <f t="shared" si="14"/>
        <v>14</v>
      </c>
    </row>
    <row r="26" spans="1:10">
      <c r="A26" s="247" t="s">
        <v>251</v>
      </c>
      <c r="B26" s="247" t="s">
        <v>279</v>
      </c>
      <c r="C26" s="247">
        <f>1500+400+1250+1250</f>
        <v>4400</v>
      </c>
      <c r="D26" s="247">
        <f>ROUND(C26/240,1)</f>
        <v>18.3</v>
      </c>
      <c r="E26" s="249">
        <f t="shared" si="12"/>
        <v>0.87301587301587302</v>
      </c>
      <c r="G26" s="247">
        <v>30</v>
      </c>
      <c r="H26" s="247">
        <v>240</v>
      </c>
      <c r="I26" s="247">
        <f>G26*H26*0.7</f>
        <v>5040</v>
      </c>
      <c r="J26" s="247">
        <f t="shared" si="14"/>
        <v>21</v>
      </c>
    </row>
  </sheetData>
  <phoneticPr fontId="1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BY183"/>
  <sheetViews>
    <sheetView showGridLines="0" topLeftCell="C21" zoomScale="80" zoomScaleNormal="80" workbookViewId="0">
      <selection activeCell="E31" sqref="D31:L32"/>
    </sheetView>
  </sheetViews>
  <sheetFormatPr defaultRowHeight="12.75"/>
  <cols>
    <col min="1" max="1" width="6.7109375" style="132" hidden="1" customWidth="1"/>
    <col min="2" max="2" width="14.140625" style="132" hidden="1" customWidth="1"/>
    <col min="3" max="3" width="6.7109375" style="132" customWidth="1"/>
    <col min="4" max="12" width="8.7109375" style="132" customWidth="1"/>
    <col min="13" max="15" width="9.7109375" style="132" customWidth="1"/>
    <col min="16" max="24" width="8.7109375" style="132" customWidth="1"/>
    <col min="25" max="25" width="6.7109375" style="132" customWidth="1"/>
    <col min="26" max="26" width="14.140625" style="132" hidden="1" customWidth="1"/>
    <col min="27" max="27" width="6.7109375" style="132" hidden="1" customWidth="1"/>
    <col min="28" max="38" width="9.140625" style="132"/>
    <col min="39" max="39" width="9.140625" style="127"/>
    <col min="40" max="40" width="2" style="126" bestFit="1" customWidth="1"/>
    <col min="41" max="41" width="9.140625" style="127"/>
    <col min="42" max="42" width="4.140625" style="132" customWidth="1"/>
    <col min="43" max="43" width="3.28515625" style="132" customWidth="1"/>
    <col min="44" max="44" width="11.7109375" style="132" customWidth="1"/>
    <col min="45" max="46" width="9.140625" style="132"/>
    <col min="47" max="47" width="4.140625" style="132" customWidth="1"/>
    <col min="48" max="48" width="3.28515625" style="132" customWidth="1"/>
    <col min="49" max="49" width="11.7109375" style="132" customWidth="1"/>
    <col min="50" max="52" width="9.140625" style="132"/>
    <col min="53" max="53" width="2.5703125" style="126" bestFit="1" customWidth="1"/>
    <col min="54" max="63" width="9.140625" style="132"/>
    <col min="64" max="64" width="4.140625" style="132" customWidth="1"/>
    <col min="65" max="65" width="3.42578125" style="132" customWidth="1"/>
    <col min="66" max="66" width="11.5703125" style="132" customWidth="1"/>
    <col min="67" max="70" width="9.140625" style="132"/>
    <col min="71" max="71" width="4.140625" style="132" customWidth="1"/>
    <col min="72" max="72" width="3.42578125" style="132" customWidth="1"/>
    <col min="73" max="73" width="11.5703125" style="132" customWidth="1"/>
    <col min="74" max="16384" width="9.140625" style="132"/>
  </cols>
  <sheetData>
    <row r="1" spans="1:40" ht="25.5" customHeight="1">
      <c r="A1" s="126"/>
      <c r="B1" s="126"/>
      <c r="C1" s="127"/>
      <c r="D1" s="128" t="s">
        <v>0</v>
      </c>
      <c r="E1" s="343" t="s">
        <v>157</v>
      </c>
      <c r="F1" s="343"/>
      <c r="G1" s="343"/>
      <c r="H1" s="343"/>
      <c r="I1" s="129"/>
      <c r="J1" s="130" t="s">
        <v>1</v>
      </c>
      <c r="K1" s="343" t="s">
        <v>158</v>
      </c>
      <c r="L1" s="343"/>
      <c r="M1" s="343"/>
      <c r="N1" s="129"/>
      <c r="O1" s="131" t="s">
        <v>2</v>
      </c>
      <c r="P1" s="329" t="s">
        <v>159</v>
      </c>
      <c r="Q1" s="329"/>
      <c r="R1" s="329"/>
      <c r="S1" s="329"/>
      <c r="T1" s="329"/>
      <c r="U1" s="129"/>
      <c r="V1" s="131" t="s">
        <v>3</v>
      </c>
      <c r="W1" s="325">
        <v>40666</v>
      </c>
      <c r="X1" s="326"/>
      <c r="Y1" s="127"/>
      <c r="Z1" s="126"/>
      <c r="AA1" s="126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40" ht="12.75" customHeight="1">
      <c r="A2" s="127"/>
      <c r="B2" s="127"/>
      <c r="C2" s="127"/>
      <c r="D2" s="133"/>
      <c r="E2" s="127"/>
      <c r="F2" s="127"/>
      <c r="G2" s="127"/>
      <c r="H2" s="127"/>
      <c r="I2" s="127"/>
      <c r="J2" s="127"/>
      <c r="K2" s="344" t="s">
        <v>4</v>
      </c>
      <c r="L2" s="344"/>
      <c r="M2" s="344"/>
      <c r="N2" s="127"/>
      <c r="O2" s="127"/>
      <c r="P2" s="127"/>
      <c r="Q2" s="127"/>
      <c r="R2" s="127"/>
      <c r="S2" s="127"/>
      <c r="T2" s="134"/>
      <c r="U2" s="134"/>
      <c r="V2" s="134"/>
      <c r="W2" s="134"/>
      <c r="X2" s="135" t="s">
        <v>153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40" ht="7.5" customHeight="1">
      <c r="A3" s="127"/>
      <c r="B3" s="127"/>
      <c r="C3" s="127"/>
      <c r="D3" s="136"/>
      <c r="E3" s="137"/>
      <c r="F3" s="137"/>
      <c r="G3" s="137"/>
      <c r="H3" s="137"/>
      <c r="I3" s="137"/>
      <c r="J3" s="137"/>
      <c r="K3" s="138"/>
      <c r="L3" s="138"/>
      <c r="M3" s="138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9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0" ht="20.100000000000001" customHeight="1">
      <c r="A4" s="127"/>
      <c r="B4" s="127"/>
      <c r="C4" s="127"/>
      <c r="D4" s="133"/>
      <c r="E4" s="140" t="s">
        <v>5</v>
      </c>
      <c r="F4" s="141">
        <v>120</v>
      </c>
      <c r="G4" s="127"/>
      <c r="H4" s="140" t="s">
        <v>6</v>
      </c>
      <c r="I4" s="141">
        <v>250</v>
      </c>
      <c r="J4" s="127"/>
      <c r="K4" s="140" t="s">
        <v>7</v>
      </c>
      <c r="L4" s="340" t="s">
        <v>8</v>
      </c>
      <c r="M4" s="340"/>
      <c r="N4" s="127"/>
      <c r="O4" s="140" t="s">
        <v>9</v>
      </c>
      <c r="P4" s="332">
        <v>1</v>
      </c>
      <c r="Q4" s="333"/>
      <c r="R4" s="142"/>
      <c r="S4" s="140"/>
      <c r="T4" s="335" t="s">
        <v>142</v>
      </c>
      <c r="U4" s="335"/>
      <c r="V4" s="335"/>
      <c r="W4" s="335"/>
      <c r="X4" s="143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40" ht="20.100000000000001" customHeight="1">
      <c r="A5" s="127"/>
      <c r="B5" s="127"/>
      <c r="C5" s="127"/>
      <c r="D5" s="133"/>
      <c r="E5" s="140" t="s">
        <v>10</v>
      </c>
      <c r="F5" s="141">
        <v>208</v>
      </c>
      <c r="G5" s="144"/>
      <c r="H5" s="140" t="s">
        <v>11</v>
      </c>
      <c r="I5" s="145" t="str">
        <f>IF(ISBLANK(I4),"",IF(ISBLANK(I6),I4,""))</f>
        <v/>
      </c>
      <c r="J5" s="127"/>
      <c r="K5" s="140" t="s">
        <v>12</v>
      </c>
      <c r="L5" s="340" t="s">
        <v>160</v>
      </c>
      <c r="M5" s="340"/>
      <c r="N5" s="127"/>
      <c r="O5" s="140" t="s">
        <v>13</v>
      </c>
      <c r="P5" s="332" t="s">
        <v>97</v>
      </c>
      <c r="Q5" s="333"/>
      <c r="R5" s="127"/>
      <c r="S5" s="127"/>
      <c r="T5" s="336"/>
      <c r="U5" s="336"/>
      <c r="V5" s="336"/>
      <c r="W5" s="336"/>
      <c r="X5" s="33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N5" s="146" t="s">
        <v>144</v>
      </c>
    </row>
    <row r="6" spans="1:40" ht="20.100000000000001" customHeight="1">
      <c r="A6" s="127"/>
      <c r="B6" s="127"/>
      <c r="C6" s="127"/>
      <c r="D6" s="133"/>
      <c r="E6" s="140" t="s">
        <v>15</v>
      </c>
      <c r="F6" s="141">
        <v>3</v>
      </c>
      <c r="G6" s="140"/>
      <c r="H6" s="140" t="s">
        <v>16</v>
      </c>
      <c r="I6" s="141">
        <v>200</v>
      </c>
      <c r="J6" s="127"/>
      <c r="K6" s="140" t="s">
        <v>17</v>
      </c>
      <c r="L6" s="340" t="s">
        <v>18</v>
      </c>
      <c r="M6" s="340"/>
      <c r="N6" s="127"/>
      <c r="O6" s="140" t="s">
        <v>14</v>
      </c>
      <c r="P6" s="334">
        <v>10000</v>
      </c>
      <c r="Q6" s="334"/>
      <c r="R6" s="127"/>
      <c r="S6" s="127"/>
      <c r="T6" s="336"/>
      <c r="U6" s="336"/>
      <c r="V6" s="336"/>
      <c r="W6" s="336"/>
      <c r="X6" s="33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N6" s="146" t="s">
        <v>147</v>
      </c>
    </row>
    <row r="7" spans="1:40" ht="20.100000000000001" customHeight="1">
      <c r="A7" s="127"/>
      <c r="B7" s="127"/>
      <c r="C7" s="127"/>
      <c r="D7" s="133"/>
      <c r="E7" s="140" t="s">
        <v>20</v>
      </c>
      <c r="F7" s="141">
        <v>4</v>
      </c>
      <c r="G7" s="127"/>
      <c r="H7" s="140" t="s">
        <v>99</v>
      </c>
      <c r="I7" s="141">
        <f>IF(ISBLANK(Q31),N55,P32)</f>
        <v>113</v>
      </c>
      <c r="J7" s="127"/>
      <c r="K7" s="140"/>
      <c r="L7" s="340"/>
      <c r="M7" s="340"/>
      <c r="N7" s="127"/>
      <c r="O7" s="140" t="s">
        <v>143</v>
      </c>
      <c r="P7" s="334" t="s">
        <v>161</v>
      </c>
      <c r="Q7" s="334"/>
      <c r="R7" s="127"/>
      <c r="S7" s="127"/>
      <c r="T7" s="336"/>
      <c r="U7" s="336"/>
      <c r="V7" s="336"/>
      <c r="W7" s="336"/>
      <c r="X7" s="337"/>
      <c r="Y7" s="127"/>
      <c r="Z7" s="127"/>
      <c r="AA7" s="127"/>
      <c r="AB7" s="127"/>
      <c r="AC7" s="147" t="s">
        <v>98</v>
      </c>
      <c r="AD7" s="127"/>
      <c r="AE7" s="127"/>
      <c r="AF7" s="127"/>
      <c r="AG7" s="127"/>
      <c r="AH7" s="127"/>
      <c r="AI7" s="127"/>
      <c r="AJ7" s="127"/>
      <c r="AK7" s="127"/>
      <c r="AL7" s="127"/>
    </row>
    <row r="8" spans="1:40" ht="7.5" customHeight="1">
      <c r="A8" s="127"/>
      <c r="B8" s="127"/>
      <c r="C8" s="127"/>
      <c r="D8" s="133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48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1:40" ht="12.75" customHeight="1">
      <c r="A9" s="338" t="s">
        <v>22</v>
      </c>
      <c r="B9" s="284" t="s">
        <v>96</v>
      </c>
      <c r="C9" s="327" t="s">
        <v>23</v>
      </c>
      <c r="D9" s="345" t="s">
        <v>24</v>
      </c>
      <c r="E9" s="286"/>
      <c r="F9" s="286"/>
      <c r="G9" s="286"/>
      <c r="H9" s="286"/>
      <c r="I9" s="286" t="s">
        <v>25</v>
      </c>
      <c r="J9" s="271" t="s">
        <v>26</v>
      </c>
      <c r="K9" s="271" t="s">
        <v>27</v>
      </c>
      <c r="L9" s="271" t="s">
        <v>28</v>
      </c>
      <c r="M9" s="286" t="s">
        <v>29</v>
      </c>
      <c r="N9" s="286" t="s">
        <v>30</v>
      </c>
      <c r="O9" s="286" t="s">
        <v>31</v>
      </c>
      <c r="P9" s="271" t="s">
        <v>28</v>
      </c>
      <c r="Q9" s="271" t="s">
        <v>27</v>
      </c>
      <c r="R9" s="271" t="s">
        <v>26</v>
      </c>
      <c r="S9" s="286" t="s">
        <v>25</v>
      </c>
      <c r="T9" s="286" t="s">
        <v>24</v>
      </c>
      <c r="U9" s="286"/>
      <c r="V9" s="286"/>
      <c r="W9" s="286"/>
      <c r="X9" s="330"/>
      <c r="Y9" s="327" t="s">
        <v>23</v>
      </c>
      <c r="Z9" s="284" t="s">
        <v>96</v>
      </c>
      <c r="AA9" s="282" t="s">
        <v>22</v>
      </c>
      <c r="AB9" s="127"/>
      <c r="AC9" s="126"/>
      <c r="AD9" s="266" t="s">
        <v>32</v>
      </c>
      <c r="AE9" s="266"/>
      <c r="AF9" s="266"/>
      <c r="AG9" s="126"/>
      <c r="AH9" s="266" t="s">
        <v>33</v>
      </c>
      <c r="AI9" s="266"/>
      <c r="AJ9" s="126"/>
      <c r="AK9" s="126"/>
      <c r="AL9" s="126"/>
    </row>
    <row r="10" spans="1:40" ht="13.5" thickBot="1">
      <c r="A10" s="339"/>
      <c r="B10" s="285"/>
      <c r="C10" s="328"/>
      <c r="D10" s="346"/>
      <c r="E10" s="287"/>
      <c r="F10" s="287"/>
      <c r="G10" s="287"/>
      <c r="H10" s="287"/>
      <c r="I10" s="287"/>
      <c r="J10" s="272"/>
      <c r="K10" s="272"/>
      <c r="L10" s="272"/>
      <c r="M10" s="287"/>
      <c r="N10" s="287"/>
      <c r="O10" s="287"/>
      <c r="P10" s="272"/>
      <c r="Q10" s="272"/>
      <c r="R10" s="272"/>
      <c r="S10" s="287"/>
      <c r="T10" s="287"/>
      <c r="U10" s="287"/>
      <c r="V10" s="287"/>
      <c r="W10" s="287"/>
      <c r="X10" s="331"/>
      <c r="Y10" s="328"/>
      <c r="Z10" s="285"/>
      <c r="AA10" s="283"/>
      <c r="AB10" s="127"/>
      <c r="AC10" s="149" t="s">
        <v>25</v>
      </c>
      <c r="AD10" s="149" t="s">
        <v>34</v>
      </c>
      <c r="AE10" s="149" t="s">
        <v>35</v>
      </c>
      <c r="AF10" s="149" t="s">
        <v>36</v>
      </c>
      <c r="AG10" s="151" t="s">
        <v>37</v>
      </c>
      <c r="AH10" s="149" t="s">
        <v>38</v>
      </c>
      <c r="AI10" s="149" t="s">
        <v>39</v>
      </c>
      <c r="AJ10" s="149" t="s">
        <v>40</v>
      </c>
      <c r="AK10" s="149" t="s">
        <v>31</v>
      </c>
      <c r="AL10" s="151" t="s">
        <v>41</v>
      </c>
    </row>
    <row r="11" spans="1:40" ht="13.5" hidden="1" customHeight="1" thickTop="1">
      <c r="A11" s="152"/>
      <c r="B11" s="152"/>
      <c r="C11" s="153"/>
      <c r="D11" s="154"/>
      <c r="E11" s="155"/>
      <c r="F11" s="155"/>
      <c r="G11" s="155"/>
      <c r="H11" s="155"/>
      <c r="I11" s="155"/>
      <c r="J11" s="156"/>
      <c r="K11" s="156"/>
      <c r="L11" s="156"/>
      <c r="M11" s="155"/>
      <c r="N11" s="155"/>
      <c r="O11" s="155"/>
      <c r="P11" s="156"/>
      <c r="Q11" s="157"/>
      <c r="R11" s="157"/>
      <c r="S11" s="158"/>
      <c r="T11" s="158"/>
      <c r="U11" s="158"/>
      <c r="V11" s="158"/>
      <c r="W11" s="158"/>
      <c r="X11" s="159"/>
      <c r="Y11" s="153"/>
      <c r="Z11" s="152"/>
      <c r="AA11" s="152"/>
      <c r="AB11" s="127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spans="1:40" ht="24" customHeight="1" thickTop="1">
      <c r="A12" s="160"/>
      <c r="B12" s="160"/>
      <c r="C12" s="161"/>
      <c r="D12" s="294" t="s">
        <v>120</v>
      </c>
      <c r="E12" s="295"/>
      <c r="F12" s="295"/>
      <c r="G12" s="295"/>
      <c r="H12" s="295"/>
      <c r="I12" s="150">
        <v>1</v>
      </c>
      <c r="J12" s="221">
        <v>20</v>
      </c>
      <c r="K12" s="150"/>
      <c r="L12" s="150">
        <v>1</v>
      </c>
      <c r="M12" s="162">
        <f>IF(SUM(K12,Q12)&gt;0,SUM(K12,Q12),"")</f>
        <v>180</v>
      </c>
      <c r="N12" s="163"/>
      <c r="O12" s="163"/>
      <c r="P12" s="164">
        <v>2</v>
      </c>
      <c r="Q12" s="150">
        <v>180</v>
      </c>
      <c r="R12" s="150">
        <v>20</v>
      </c>
      <c r="S12" s="150">
        <v>1</v>
      </c>
      <c r="T12" s="263" t="s">
        <v>168</v>
      </c>
      <c r="U12" s="264"/>
      <c r="V12" s="264"/>
      <c r="W12" s="264"/>
      <c r="X12" s="265"/>
      <c r="Y12" s="161" t="s">
        <v>37</v>
      </c>
      <c r="Z12" s="160"/>
      <c r="AA12" s="160"/>
      <c r="AB12" s="127"/>
      <c r="AC12" s="168">
        <f t="shared" ref="AC12:AC26" si="0">IF(AND($C12="P",$Y12="P"),SUM($K12,$Q12),IF($C12="P",$K12,IF($Y12="P",$Q12,0)))</f>
        <v>0</v>
      </c>
      <c r="AD12" s="168">
        <f t="shared" ref="AD12:AD26" si="1">IF(AND($C12="I",$Y12="I"),SUM($K12,$Q12),IF($C12="I",$K12,IF($Y12="I",$Q12,0)))</f>
        <v>0</v>
      </c>
      <c r="AE12" s="168">
        <f t="shared" ref="AE12:AE26" si="2">IF(AND($C12="F",$Y12="F"),SUM($K12,$Q12),IF($C12="F",$K12,IF($Y12="F",$Q12,0)))</f>
        <v>0</v>
      </c>
      <c r="AF12" s="168">
        <f t="shared" ref="AF12:AF26" si="3">IF(AND($C12="HID",$Y12="HID"),SUM($K12,$Q12),IF($C12="HID",$K12,IF($Y12="HID",$Q12,0)))</f>
        <v>0</v>
      </c>
      <c r="AG12" s="168">
        <f t="shared" ref="AG12:AG26" si="4">IF(AND($C12="R",$Y12="R"),SUM($K12,$Q12),IF($C12="R",$K12,IF($Y12="R",$Q12,0)))</f>
        <v>180</v>
      </c>
      <c r="AH12" s="168">
        <f t="shared" ref="AH12:AH26" si="5">IF(AND($C12="LM",$Y12="LM"),SUM($K12,$Q12),IF($C12="LM",$K12,IF($Y12="LM",$Q12,0)))</f>
        <v>0</v>
      </c>
      <c r="AI12" s="168">
        <f t="shared" ref="AI12:AI26" si="6">IF(AND($C12="M",$Y12="M"),SUM($K12,$Q12),IF($C12="M",$K12,IF($Y12="M",$Q12,0)))</f>
        <v>0</v>
      </c>
      <c r="AJ12" s="168">
        <f t="shared" ref="AJ12:AJ26" si="7">IF(AND($C12="H",$Y12="H"),SUM($K12,$Q12),IF($C12="H",$K12,IF($Y12="H",$Q12,0)))</f>
        <v>0</v>
      </c>
      <c r="AK12" s="168">
        <f t="shared" ref="AK12:AK26" si="8">IF(AND($C12="C",$Y12="C"),SUM($K12,$Q12),IF($C12="C",$K12,IF($Y12="C",$Q12,0)))</f>
        <v>0</v>
      </c>
      <c r="AL12" s="168">
        <f t="shared" ref="AL12:AL26" si="9">IF(AND($C12="O",$Y12="O"),SUM($K12,$Q12),IF($C12="O",$K12,IF($Y12="O",$Q12,0)))</f>
        <v>0</v>
      </c>
    </row>
    <row r="13" spans="1:40" ht="24" customHeight="1">
      <c r="A13" s="341">
        <v>2</v>
      </c>
      <c r="B13" s="160"/>
      <c r="C13" s="161" t="s">
        <v>25</v>
      </c>
      <c r="D13" s="294" t="s">
        <v>165</v>
      </c>
      <c r="E13" s="295"/>
      <c r="F13" s="295"/>
      <c r="G13" s="295"/>
      <c r="H13" s="295"/>
      <c r="I13" s="266">
        <v>2</v>
      </c>
      <c r="J13" s="267">
        <v>100</v>
      </c>
      <c r="K13" s="189">
        <f>'P3'!M26</f>
        <v>4432</v>
      </c>
      <c r="L13" s="150">
        <v>3</v>
      </c>
      <c r="M13" s="163"/>
      <c r="N13" s="162">
        <f>IF(SUM(K13,Q13)&gt;0,SUM(K13,Q13),"")</f>
        <v>4612</v>
      </c>
      <c r="O13" s="163"/>
      <c r="P13" s="164">
        <v>4</v>
      </c>
      <c r="Q13" s="150">
        <v>180</v>
      </c>
      <c r="R13" s="221">
        <v>20</v>
      </c>
      <c r="S13" s="150">
        <v>1</v>
      </c>
      <c r="T13" s="263" t="s">
        <v>167</v>
      </c>
      <c r="U13" s="264"/>
      <c r="V13" s="264"/>
      <c r="W13" s="264"/>
      <c r="X13" s="265"/>
      <c r="Y13" s="161" t="s">
        <v>37</v>
      </c>
      <c r="Z13" s="160"/>
      <c r="AA13" s="160"/>
      <c r="AB13" s="127"/>
      <c r="AC13" s="168">
        <f t="shared" si="0"/>
        <v>4432</v>
      </c>
      <c r="AD13" s="168">
        <f t="shared" si="1"/>
        <v>0</v>
      </c>
      <c r="AE13" s="168">
        <f t="shared" si="2"/>
        <v>0</v>
      </c>
      <c r="AF13" s="168">
        <f t="shared" si="3"/>
        <v>0</v>
      </c>
      <c r="AG13" s="168">
        <f t="shared" si="4"/>
        <v>180</v>
      </c>
      <c r="AH13" s="168">
        <f t="shared" si="5"/>
        <v>0</v>
      </c>
      <c r="AI13" s="168">
        <f t="shared" si="6"/>
        <v>0</v>
      </c>
      <c r="AJ13" s="168">
        <f t="shared" si="7"/>
        <v>0</v>
      </c>
      <c r="AK13" s="168">
        <f t="shared" si="8"/>
        <v>0</v>
      </c>
      <c r="AL13" s="168">
        <f t="shared" si="9"/>
        <v>0</v>
      </c>
    </row>
    <row r="14" spans="1:40" ht="24" customHeight="1">
      <c r="A14" s="342"/>
      <c r="B14" s="160"/>
      <c r="C14" s="161" t="s">
        <v>25</v>
      </c>
      <c r="D14" s="294"/>
      <c r="E14" s="295"/>
      <c r="F14" s="295"/>
      <c r="G14" s="295"/>
      <c r="H14" s="295"/>
      <c r="I14" s="266"/>
      <c r="J14" s="267"/>
      <c r="K14" s="189">
        <f>'P3'!N26</f>
        <v>4888</v>
      </c>
      <c r="L14" s="150">
        <v>5</v>
      </c>
      <c r="M14" s="163"/>
      <c r="N14" s="163"/>
      <c r="O14" s="162">
        <f>IF(SUM(K14,Q14)&gt;0,SUM(K14,Q14),"")</f>
        <v>5788</v>
      </c>
      <c r="P14" s="164">
        <v>6</v>
      </c>
      <c r="Q14" s="150">
        <f>180*5</f>
        <v>900</v>
      </c>
      <c r="R14" s="221">
        <v>20</v>
      </c>
      <c r="S14" s="150">
        <v>1</v>
      </c>
      <c r="T14" s="263" t="s">
        <v>166</v>
      </c>
      <c r="U14" s="264"/>
      <c r="V14" s="264"/>
      <c r="W14" s="264"/>
      <c r="X14" s="265"/>
      <c r="Y14" s="161" t="s">
        <v>37</v>
      </c>
      <c r="Z14" s="160"/>
      <c r="AA14" s="160"/>
      <c r="AB14" s="127"/>
      <c r="AC14" s="168">
        <f t="shared" si="0"/>
        <v>4888</v>
      </c>
      <c r="AD14" s="168">
        <f t="shared" si="1"/>
        <v>0</v>
      </c>
      <c r="AE14" s="168">
        <f t="shared" si="2"/>
        <v>0</v>
      </c>
      <c r="AF14" s="168">
        <f t="shared" si="3"/>
        <v>0</v>
      </c>
      <c r="AG14" s="168">
        <f t="shared" si="4"/>
        <v>900</v>
      </c>
      <c r="AH14" s="168">
        <f t="shared" si="5"/>
        <v>0</v>
      </c>
      <c r="AI14" s="168">
        <f t="shared" si="6"/>
        <v>0</v>
      </c>
      <c r="AJ14" s="168">
        <f t="shared" si="7"/>
        <v>0</v>
      </c>
      <c r="AK14" s="168">
        <f t="shared" si="8"/>
        <v>0</v>
      </c>
      <c r="AL14" s="168">
        <f t="shared" si="9"/>
        <v>0</v>
      </c>
    </row>
    <row r="15" spans="1:40" ht="24" customHeight="1">
      <c r="A15" s="160"/>
      <c r="B15" s="160"/>
      <c r="C15" s="161" t="s">
        <v>25</v>
      </c>
      <c r="D15" s="294" t="s">
        <v>164</v>
      </c>
      <c r="E15" s="295"/>
      <c r="F15" s="295"/>
      <c r="G15" s="295"/>
      <c r="H15" s="295"/>
      <c r="I15" s="266">
        <v>2</v>
      </c>
      <c r="J15" s="267">
        <v>60</v>
      </c>
      <c r="K15" s="189">
        <f>'West Turb Tower'!M20</f>
        <v>360</v>
      </c>
      <c r="L15" s="170">
        <v>7</v>
      </c>
      <c r="M15" s="162">
        <f>IF(SUM(K15,Q15)&gt;0,SUM(K15,Q15),"")</f>
        <v>360</v>
      </c>
      <c r="N15" s="163"/>
      <c r="O15" s="163"/>
      <c r="P15" s="150">
        <v>8</v>
      </c>
      <c r="Q15" s="150"/>
      <c r="R15" s="221">
        <v>20</v>
      </c>
      <c r="S15" s="150">
        <v>1</v>
      </c>
      <c r="T15" s="263" t="s">
        <v>120</v>
      </c>
      <c r="U15" s="264"/>
      <c r="V15" s="264"/>
      <c r="W15" s="264"/>
      <c r="X15" s="265"/>
      <c r="Y15" s="161"/>
      <c r="Z15" s="160"/>
      <c r="AA15" s="160"/>
      <c r="AB15" s="127"/>
      <c r="AC15" s="168">
        <f t="shared" si="0"/>
        <v>360</v>
      </c>
      <c r="AD15" s="168">
        <f t="shared" si="1"/>
        <v>0</v>
      </c>
      <c r="AE15" s="168">
        <f t="shared" si="2"/>
        <v>0</v>
      </c>
      <c r="AF15" s="168">
        <f t="shared" si="3"/>
        <v>0</v>
      </c>
      <c r="AG15" s="168">
        <f t="shared" si="4"/>
        <v>0</v>
      </c>
      <c r="AH15" s="168">
        <f t="shared" si="5"/>
        <v>0</v>
      </c>
      <c r="AI15" s="168">
        <f t="shared" si="6"/>
        <v>0</v>
      </c>
      <c r="AJ15" s="168">
        <f t="shared" si="7"/>
        <v>0</v>
      </c>
      <c r="AK15" s="168">
        <f t="shared" si="8"/>
        <v>0</v>
      </c>
      <c r="AL15" s="168">
        <f t="shared" si="9"/>
        <v>0</v>
      </c>
    </row>
    <row r="16" spans="1:40" ht="24" customHeight="1">
      <c r="A16" s="160"/>
      <c r="B16" s="160"/>
      <c r="C16" s="161" t="s">
        <v>25</v>
      </c>
      <c r="D16" s="294"/>
      <c r="E16" s="295"/>
      <c r="F16" s="295"/>
      <c r="G16" s="295"/>
      <c r="H16" s="295"/>
      <c r="I16" s="266"/>
      <c r="J16" s="267"/>
      <c r="K16" s="189">
        <f>'West Turb Tower'!N20</f>
        <v>310</v>
      </c>
      <c r="L16" s="170">
        <v>9</v>
      </c>
      <c r="M16" s="163"/>
      <c r="N16" s="162">
        <f>IF(SUM(K16,Q16)&gt;0,SUM(K16,Q16),"")</f>
        <v>310</v>
      </c>
      <c r="O16" s="163"/>
      <c r="P16" s="150">
        <v>10</v>
      </c>
      <c r="Q16" s="165"/>
      <c r="R16" s="268">
        <v>20</v>
      </c>
      <c r="S16" s="266">
        <v>3</v>
      </c>
      <c r="T16" s="273" t="s">
        <v>120</v>
      </c>
      <c r="U16" s="274"/>
      <c r="V16" s="274"/>
      <c r="W16" s="274"/>
      <c r="X16" s="275"/>
      <c r="Y16" s="161"/>
      <c r="Z16" s="160"/>
      <c r="AA16" s="160"/>
      <c r="AB16" s="127"/>
      <c r="AC16" s="168">
        <f t="shared" si="0"/>
        <v>310</v>
      </c>
      <c r="AD16" s="168">
        <f t="shared" si="1"/>
        <v>0</v>
      </c>
      <c r="AE16" s="168">
        <f t="shared" si="2"/>
        <v>0</v>
      </c>
      <c r="AF16" s="168">
        <f t="shared" si="3"/>
        <v>0</v>
      </c>
      <c r="AG16" s="168">
        <f t="shared" si="4"/>
        <v>0</v>
      </c>
      <c r="AH16" s="168">
        <f t="shared" si="5"/>
        <v>0</v>
      </c>
      <c r="AI16" s="168">
        <f t="shared" si="6"/>
        <v>0</v>
      </c>
      <c r="AJ16" s="168">
        <f t="shared" si="7"/>
        <v>0</v>
      </c>
      <c r="AK16" s="168">
        <f t="shared" si="8"/>
        <v>0</v>
      </c>
      <c r="AL16" s="168">
        <f t="shared" si="9"/>
        <v>0</v>
      </c>
    </row>
    <row r="17" spans="1:38" ht="24" customHeight="1">
      <c r="A17" s="341">
        <v>2</v>
      </c>
      <c r="B17" s="160"/>
      <c r="C17" s="161" t="s">
        <v>25</v>
      </c>
      <c r="D17" s="294" t="s">
        <v>163</v>
      </c>
      <c r="E17" s="295"/>
      <c r="F17" s="295"/>
      <c r="G17" s="295"/>
      <c r="H17" s="295"/>
      <c r="I17" s="266">
        <v>2</v>
      </c>
      <c r="J17" s="267">
        <v>100</v>
      </c>
      <c r="K17" s="189">
        <f>'P1'!M26</f>
        <v>6392</v>
      </c>
      <c r="L17" s="170">
        <v>11</v>
      </c>
      <c r="M17" s="163"/>
      <c r="N17" s="163"/>
      <c r="O17" s="162">
        <f>IF(SUM(K17,Q17)&gt;0,SUM(K17,Q17),"")</f>
        <v>6392</v>
      </c>
      <c r="P17" s="150">
        <v>12</v>
      </c>
      <c r="Q17" s="165"/>
      <c r="R17" s="269"/>
      <c r="S17" s="266"/>
      <c r="T17" s="276"/>
      <c r="U17" s="277"/>
      <c r="V17" s="277"/>
      <c r="W17" s="277"/>
      <c r="X17" s="278"/>
      <c r="Y17" s="161"/>
      <c r="Z17" s="160"/>
      <c r="AA17" s="160"/>
      <c r="AB17" s="127"/>
      <c r="AC17" s="168">
        <f t="shared" si="0"/>
        <v>6392</v>
      </c>
      <c r="AD17" s="168">
        <f t="shared" si="1"/>
        <v>0</v>
      </c>
      <c r="AE17" s="168">
        <f t="shared" si="2"/>
        <v>0</v>
      </c>
      <c r="AF17" s="168">
        <f t="shared" si="3"/>
        <v>0</v>
      </c>
      <c r="AG17" s="168">
        <f t="shared" si="4"/>
        <v>0</v>
      </c>
      <c r="AH17" s="168">
        <f t="shared" si="5"/>
        <v>0</v>
      </c>
      <c r="AI17" s="168">
        <f t="shared" si="6"/>
        <v>0</v>
      </c>
      <c r="AJ17" s="168">
        <f t="shared" si="7"/>
        <v>0</v>
      </c>
      <c r="AK17" s="168">
        <f t="shared" si="8"/>
        <v>0</v>
      </c>
      <c r="AL17" s="168">
        <f t="shared" si="9"/>
        <v>0</v>
      </c>
    </row>
    <row r="18" spans="1:38" ht="24" customHeight="1">
      <c r="A18" s="342"/>
      <c r="B18" s="160"/>
      <c r="C18" s="161" t="s">
        <v>25</v>
      </c>
      <c r="D18" s="294"/>
      <c r="E18" s="295"/>
      <c r="F18" s="295"/>
      <c r="G18" s="295"/>
      <c r="H18" s="295"/>
      <c r="I18" s="266"/>
      <c r="J18" s="267"/>
      <c r="K18" s="189">
        <f>'P1'!N26</f>
        <v>4376</v>
      </c>
      <c r="L18" s="150">
        <v>13</v>
      </c>
      <c r="M18" s="162">
        <f>IF(SUM(K18,Q18)&gt;0,SUM(K18,Q18),"")</f>
        <v>4376</v>
      </c>
      <c r="N18" s="163"/>
      <c r="O18" s="163"/>
      <c r="P18" s="150">
        <v>14</v>
      </c>
      <c r="Q18" s="165"/>
      <c r="R18" s="270"/>
      <c r="S18" s="266"/>
      <c r="T18" s="279"/>
      <c r="U18" s="280"/>
      <c r="V18" s="280"/>
      <c r="W18" s="280"/>
      <c r="X18" s="281"/>
      <c r="Y18" s="161"/>
      <c r="Z18" s="160"/>
      <c r="AA18" s="160"/>
      <c r="AB18" s="127"/>
      <c r="AC18" s="168">
        <f t="shared" si="0"/>
        <v>4376</v>
      </c>
      <c r="AD18" s="168">
        <f t="shared" si="1"/>
        <v>0</v>
      </c>
      <c r="AE18" s="168">
        <f t="shared" si="2"/>
        <v>0</v>
      </c>
      <c r="AF18" s="168">
        <f t="shared" si="3"/>
        <v>0</v>
      </c>
      <c r="AG18" s="168">
        <f t="shared" si="4"/>
        <v>0</v>
      </c>
      <c r="AH18" s="168">
        <f t="shared" si="5"/>
        <v>0</v>
      </c>
      <c r="AI18" s="168">
        <f t="shared" si="6"/>
        <v>0</v>
      </c>
      <c r="AJ18" s="168">
        <f t="shared" si="7"/>
        <v>0</v>
      </c>
      <c r="AK18" s="168">
        <f t="shared" si="8"/>
        <v>0</v>
      </c>
      <c r="AL18" s="168">
        <f t="shared" si="9"/>
        <v>0</v>
      </c>
    </row>
    <row r="19" spans="1:38" ht="24" customHeight="1">
      <c r="A19" s="341">
        <v>2</v>
      </c>
      <c r="B19" s="160"/>
      <c r="C19" s="161" t="s">
        <v>25</v>
      </c>
      <c r="D19" s="294" t="s">
        <v>162</v>
      </c>
      <c r="E19" s="295"/>
      <c r="F19" s="295"/>
      <c r="G19" s="295"/>
      <c r="H19" s="295"/>
      <c r="I19" s="266">
        <v>2</v>
      </c>
      <c r="J19" s="267">
        <v>100</v>
      </c>
      <c r="K19" s="189">
        <f>'P4'!M26</f>
        <v>3696</v>
      </c>
      <c r="L19" s="150">
        <v>15</v>
      </c>
      <c r="M19" s="163"/>
      <c r="N19" s="162">
        <f>IF(SUM(K19,Q19)&gt;0,SUM(K19,Q19),"")</f>
        <v>3696</v>
      </c>
      <c r="O19" s="163"/>
      <c r="P19" s="150">
        <v>16</v>
      </c>
      <c r="Q19" s="150"/>
      <c r="R19" s="221">
        <v>20</v>
      </c>
      <c r="S19" s="150">
        <v>1</v>
      </c>
      <c r="T19" s="263" t="s">
        <v>120</v>
      </c>
      <c r="U19" s="264"/>
      <c r="V19" s="264"/>
      <c r="W19" s="264"/>
      <c r="X19" s="265"/>
      <c r="Y19" s="161"/>
      <c r="Z19" s="160"/>
      <c r="AA19" s="160"/>
      <c r="AB19" s="127"/>
      <c r="AC19" s="168">
        <f t="shared" si="0"/>
        <v>3696</v>
      </c>
      <c r="AD19" s="168">
        <f t="shared" si="1"/>
        <v>0</v>
      </c>
      <c r="AE19" s="168">
        <f t="shared" si="2"/>
        <v>0</v>
      </c>
      <c r="AF19" s="168">
        <f t="shared" si="3"/>
        <v>0</v>
      </c>
      <c r="AG19" s="168">
        <f t="shared" si="4"/>
        <v>0</v>
      </c>
      <c r="AH19" s="168">
        <f t="shared" si="5"/>
        <v>0</v>
      </c>
      <c r="AI19" s="168">
        <f t="shared" si="6"/>
        <v>0</v>
      </c>
      <c r="AJ19" s="168">
        <f t="shared" si="7"/>
        <v>0</v>
      </c>
      <c r="AK19" s="168">
        <f t="shared" si="8"/>
        <v>0</v>
      </c>
      <c r="AL19" s="168">
        <f t="shared" si="9"/>
        <v>0</v>
      </c>
    </row>
    <row r="20" spans="1:38" ht="24" customHeight="1">
      <c r="A20" s="342"/>
      <c r="B20" s="160"/>
      <c r="C20" s="161" t="s">
        <v>25</v>
      </c>
      <c r="D20" s="294"/>
      <c r="E20" s="295"/>
      <c r="F20" s="295"/>
      <c r="G20" s="295"/>
      <c r="H20" s="295"/>
      <c r="I20" s="266"/>
      <c r="J20" s="267"/>
      <c r="K20" s="189">
        <f>'P4'!N26</f>
        <v>3792</v>
      </c>
      <c r="L20" s="150">
        <v>17</v>
      </c>
      <c r="M20" s="163"/>
      <c r="N20" s="163"/>
      <c r="O20" s="162">
        <f>IF(SUM(K20,Q20)&gt;0,SUM(K20,Q20),"")</f>
        <v>3792</v>
      </c>
      <c r="P20" s="150">
        <v>18</v>
      </c>
      <c r="Q20" s="165">
        <v>0</v>
      </c>
      <c r="R20" s="268">
        <v>100</v>
      </c>
      <c r="S20" s="266">
        <v>3</v>
      </c>
      <c r="T20" s="273" t="s">
        <v>170</v>
      </c>
      <c r="U20" s="274"/>
      <c r="V20" s="274"/>
      <c r="W20" s="274"/>
      <c r="X20" s="275"/>
      <c r="Y20" s="161" t="s">
        <v>25</v>
      </c>
      <c r="Z20" s="160"/>
      <c r="AA20" s="160"/>
      <c r="AB20" s="127"/>
      <c r="AC20" s="168">
        <f t="shared" si="0"/>
        <v>3792</v>
      </c>
      <c r="AD20" s="168">
        <f t="shared" si="1"/>
        <v>0</v>
      </c>
      <c r="AE20" s="168">
        <f t="shared" si="2"/>
        <v>0</v>
      </c>
      <c r="AF20" s="168">
        <f t="shared" si="3"/>
        <v>0</v>
      </c>
      <c r="AG20" s="168">
        <f t="shared" si="4"/>
        <v>0</v>
      </c>
      <c r="AH20" s="168">
        <f t="shared" si="5"/>
        <v>0</v>
      </c>
      <c r="AI20" s="168">
        <f t="shared" si="6"/>
        <v>0</v>
      </c>
      <c r="AJ20" s="168">
        <f t="shared" si="7"/>
        <v>0</v>
      </c>
      <c r="AK20" s="168">
        <f t="shared" si="8"/>
        <v>0</v>
      </c>
      <c r="AL20" s="168">
        <f t="shared" si="9"/>
        <v>0</v>
      </c>
    </row>
    <row r="21" spans="1:38" ht="24" customHeight="1">
      <c r="A21" s="160"/>
      <c r="B21" s="160"/>
      <c r="C21" s="161"/>
      <c r="D21" s="294" t="s">
        <v>187</v>
      </c>
      <c r="E21" s="295"/>
      <c r="F21" s="295"/>
      <c r="G21" s="295"/>
      <c r="H21" s="295"/>
      <c r="I21" s="150">
        <v>1</v>
      </c>
      <c r="J21" s="221"/>
      <c r="K21" s="150"/>
      <c r="L21" s="150">
        <v>19</v>
      </c>
      <c r="M21" s="162">
        <f>IF(SUM(K21,Q21)&gt;0,SUM(K21,Q21),"")</f>
        <v>6452</v>
      </c>
      <c r="N21" s="163"/>
      <c r="O21" s="163"/>
      <c r="P21" s="150">
        <v>20</v>
      </c>
      <c r="Q21" s="189">
        <f>'P2'!M26</f>
        <v>6452</v>
      </c>
      <c r="R21" s="269"/>
      <c r="S21" s="266"/>
      <c r="T21" s="276"/>
      <c r="U21" s="277"/>
      <c r="V21" s="277"/>
      <c r="W21" s="277"/>
      <c r="X21" s="278"/>
      <c r="Y21" s="161" t="s">
        <v>25</v>
      </c>
      <c r="Z21" s="160"/>
      <c r="AA21" s="160"/>
      <c r="AB21" s="127"/>
      <c r="AC21" s="168">
        <f t="shared" si="0"/>
        <v>6452</v>
      </c>
      <c r="AD21" s="168">
        <f t="shared" si="1"/>
        <v>0</v>
      </c>
      <c r="AE21" s="168">
        <f t="shared" si="2"/>
        <v>0</v>
      </c>
      <c r="AF21" s="168">
        <f t="shared" si="3"/>
        <v>0</v>
      </c>
      <c r="AG21" s="168">
        <f t="shared" si="4"/>
        <v>0</v>
      </c>
      <c r="AH21" s="168">
        <f t="shared" si="5"/>
        <v>0</v>
      </c>
      <c r="AI21" s="168">
        <f t="shared" si="6"/>
        <v>0</v>
      </c>
      <c r="AJ21" s="168">
        <f t="shared" si="7"/>
        <v>0</v>
      </c>
      <c r="AK21" s="168">
        <f t="shared" si="8"/>
        <v>0</v>
      </c>
      <c r="AL21" s="168">
        <f t="shared" si="9"/>
        <v>0</v>
      </c>
    </row>
    <row r="22" spans="1:38" ht="24" customHeight="1">
      <c r="A22" s="160"/>
      <c r="B22" s="160"/>
      <c r="C22" s="161"/>
      <c r="D22" s="294" t="s">
        <v>187</v>
      </c>
      <c r="E22" s="295"/>
      <c r="F22" s="295"/>
      <c r="G22" s="295"/>
      <c r="H22" s="295"/>
      <c r="I22" s="150">
        <v>1</v>
      </c>
      <c r="J22" s="221"/>
      <c r="K22" s="150"/>
      <c r="L22" s="150">
        <v>21</v>
      </c>
      <c r="M22" s="163"/>
      <c r="N22" s="162">
        <f>IF(SUM(K22,Q22)&gt;0,SUM(K22,Q22),"")</f>
        <v>4756</v>
      </c>
      <c r="O22" s="163"/>
      <c r="P22" s="150">
        <v>22</v>
      </c>
      <c r="Q22" s="189">
        <f>'P2'!N26</f>
        <v>4756</v>
      </c>
      <c r="R22" s="270"/>
      <c r="S22" s="266"/>
      <c r="T22" s="279"/>
      <c r="U22" s="280"/>
      <c r="V22" s="280"/>
      <c r="W22" s="280"/>
      <c r="X22" s="281"/>
      <c r="Y22" s="161" t="s">
        <v>25</v>
      </c>
      <c r="Z22" s="160"/>
      <c r="AA22" s="160"/>
      <c r="AB22" s="127"/>
      <c r="AC22" s="168">
        <f t="shared" si="0"/>
        <v>4756</v>
      </c>
      <c r="AD22" s="168">
        <f t="shared" si="1"/>
        <v>0</v>
      </c>
      <c r="AE22" s="168">
        <f t="shared" si="2"/>
        <v>0</v>
      </c>
      <c r="AF22" s="168">
        <f t="shared" si="3"/>
        <v>0</v>
      </c>
      <c r="AG22" s="168">
        <f t="shared" si="4"/>
        <v>0</v>
      </c>
      <c r="AH22" s="168">
        <f t="shared" si="5"/>
        <v>0</v>
      </c>
      <c r="AI22" s="168">
        <f t="shared" si="6"/>
        <v>0</v>
      </c>
      <c r="AJ22" s="168">
        <f t="shared" si="7"/>
        <v>0</v>
      </c>
      <c r="AK22" s="168">
        <f t="shared" si="8"/>
        <v>0</v>
      </c>
      <c r="AL22" s="168">
        <f t="shared" si="9"/>
        <v>0</v>
      </c>
    </row>
    <row r="23" spans="1:38" ht="24" customHeight="1">
      <c r="A23" s="160"/>
      <c r="B23" s="160"/>
      <c r="C23" s="161"/>
      <c r="D23" s="294" t="s">
        <v>187</v>
      </c>
      <c r="E23" s="295"/>
      <c r="F23" s="295"/>
      <c r="G23" s="295"/>
      <c r="H23" s="295"/>
      <c r="I23" s="150">
        <v>1</v>
      </c>
      <c r="J23" s="221"/>
      <c r="K23" s="150"/>
      <c r="L23" s="150">
        <v>23</v>
      </c>
      <c r="M23" s="163"/>
      <c r="N23" s="163"/>
      <c r="O23" s="162" t="str">
        <f>IF(SUM(K23,Q23)&gt;0,SUM(K23,Q23),"")</f>
        <v/>
      </c>
      <c r="P23" s="150">
        <v>24</v>
      </c>
      <c r="Q23" s="150"/>
      <c r="R23" s="221"/>
      <c r="S23" s="150">
        <v>1</v>
      </c>
      <c r="T23" s="263" t="s">
        <v>187</v>
      </c>
      <c r="U23" s="264"/>
      <c r="V23" s="264"/>
      <c r="W23" s="264"/>
      <c r="X23" s="265"/>
      <c r="Y23" s="161"/>
      <c r="Z23" s="160"/>
      <c r="AA23" s="160"/>
      <c r="AB23" s="127"/>
      <c r="AC23" s="168">
        <f t="shared" si="0"/>
        <v>0</v>
      </c>
      <c r="AD23" s="168">
        <f t="shared" si="1"/>
        <v>0</v>
      </c>
      <c r="AE23" s="168">
        <f t="shared" si="2"/>
        <v>0</v>
      </c>
      <c r="AF23" s="168">
        <f t="shared" si="3"/>
        <v>0</v>
      </c>
      <c r="AG23" s="168">
        <f t="shared" si="4"/>
        <v>0</v>
      </c>
      <c r="AH23" s="168">
        <f t="shared" si="5"/>
        <v>0</v>
      </c>
      <c r="AI23" s="168">
        <f t="shared" si="6"/>
        <v>0</v>
      </c>
      <c r="AJ23" s="168">
        <f t="shared" si="7"/>
        <v>0</v>
      </c>
      <c r="AK23" s="168">
        <f t="shared" si="8"/>
        <v>0</v>
      </c>
      <c r="AL23" s="168">
        <f t="shared" si="9"/>
        <v>0</v>
      </c>
    </row>
    <row r="24" spans="1:38" ht="24" customHeight="1">
      <c r="A24" s="160"/>
      <c r="B24" s="160"/>
      <c r="C24" s="161"/>
      <c r="D24" s="294" t="s">
        <v>187</v>
      </c>
      <c r="E24" s="295"/>
      <c r="F24" s="295"/>
      <c r="G24" s="295"/>
      <c r="H24" s="295"/>
      <c r="I24" s="150">
        <v>1</v>
      </c>
      <c r="J24" s="221"/>
      <c r="K24" s="150"/>
      <c r="L24" s="150">
        <v>25</v>
      </c>
      <c r="M24" s="162" t="str">
        <f>IF(SUM(K24,Q24)&gt;0,SUM(K24,Q24),"")</f>
        <v/>
      </c>
      <c r="N24" s="163"/>
      <c r="O24" s="163"/>
      <c r="P24" s="150">
        <v>26</v>
      </c>
      <c r="Q24" s="150"/>
      <c r="R24" s="221"/>
      <c r="S24" s="150">
        <v>1</v>
      </c>
      <c r="T24" s="263" t="s">
        <v>187</v>
      </c>
      <c r="U24" s="264"/>
      <c r="V24" s="264"/>
      <c r="W24" s="264"/>
      <c r="X24" s="265"/>
      <c r="Y24" s="161"/>
      <c r="Z24" s="160"/>
      <c r="AA24" s="160"/>
      <c r="AB24" s="127"/>
      <c r="AC24" s="168">
        <f t="shared" si="0"/>
        <v>0</v>
      </c>
      <c r="AD24" s="168">
        <f t="shared" si="1"/>
        <v>0</v>
      </c>
      <c r="AE24" s="168">
        <f t="shared" si="2"/>
        <v>0</v>
      </c>
      <c r="AF24" s="168">
        <f t="shared" si="3"/>
        <v>0</v>
      </c>
      <c r="AG24" s="168">
        <f t="shared" si="4"/>
        <v>0</v>
      </c>
      <c r="AH24" s="168">
        <f t="shared" si="5"/>
        <v>0</v>
      </c>
      <c r="AI24" s="168">
        <f t="shared" si="6"/>
        <v>0</v>
      </c>
      <c r="AJ24" s="168">
        <f t="shared" si="7"/>
        <v>0</v>
      </c>
      <c r="AK24" s="168">
        <f t="shared" si="8"/>
        <v>0</v>
      </c>
      <c r="AL24" s="168">
        <f t="shared" si="9"/>
        <v>0</v>
      </c>
    </row>
    <row r="25" spans="1:38" ht="24" customHeight="1">
      <c r="A25" s="160"/>
      <c r="B25" s="160"/>
      <c r="C25" s="161"/>
      <c r="D25" s="294" t="s">
        <v>187</v>
      </c>
      <c r="E25" s="295"/>
      <c r="F25" s="295"/>
      <c r="G25" s="295"/>
      <c r="H25" s="295"/>
      <c r="I25" s="150">
        <v>1</v>
      </c>
      <c r="J25" s="221"/>
      <c r="K25" s="150"/>
      <c r="L25" s="150">
        <v>27</v>
      </c>
      <c r="M25" s="163"/>
      <c r="N25" s="162" t="str">
        <f>IF(SUM(K25,Q25)&gt;0,SUM(K25,Q25),"")</f>
        <v/>
      </c>
      <c r="O25" s="163"/>
      <c r="P25" s="150">
        <v>28</v>
      </c>
      <c r="Q25" s="150"/>
      <c r="R25" s="221"/>
      <c r="S25" s="150">
        <v>1</v>
      </c>
      <c r="T25" s="263" t="s">
        <v>187</v>
      </c>
      <c r="U25" s="264"/>
      <c r="V25" s="264"/>
      <c r="W25" s="264"/>
      <c r="X25" s="265"/>
      <c r="Y25" s="161"/>
      <c r="Z25" s="160"/>
      <c r="AA25" s="160"/>
      <c r="AB25" s="127"/>
      <c r="AC25" s="168">
        <f t="shared" si="0"/>
        <v>0</v>
      </c>
      <c r="AD25" s="168">
        <f t="shared" si="1"/>
        <v>0</v>
      </c>
      <c r="AE25" s="168">
        <f t="shared" si="2"/>
        <v>0</v>
      </c>
      <c r="AF25" s="168">
        <f t="shared" si="3"/>
        <v>0</v>
      </c>
      <c r="AG25" s="168">
        <f t="shared" si="4"/>
        <v>0</v>
      </c>
      <c r="AH25" s="168">
        <f t="shared" si="5"/>
        <v>0</v>
      </c>
      <c r="AI25" s="168">
        <f t="shared" si="6"/>
        <v>0</v>
      </c>
      <c r="AJ25" s="168">
        <f t="shared" si="7"/>
        <v>0</v>
      </c>
      <c r="AK25" s="168">
        <f t="shared" si="8"/>
        <v>0</v>
      </c>
      <c r="AL25" s="168">
        <f t="shared" si="9"/>
        <v>0</v>
      </c>
    </row>
    <row r="26" spans="1:38" ht="24" customHeight="1" thickBot="1">
      <c r="A26" s="160"/>
      <c r="B26" s="160"/>
      <c r="C26" s="161"/>
      <c r="D26" s="294" t="s">
        <v>187</v>
      </c>
      <c r="E26" s="295"/>
      <c r="F26" s="295"/>
      <c r="G26" s="295"/>
      <c r="H26" s="295"/>
      <c r="I26" s="150">
        <v>1</v>
      </c>
      <c r="J26" s="221"/>
      <c r="K26" s="150"/>
      <c r="L26" s="150">
        <v>29</v>
      </c>
      <c r="M26" s="163"/>
      <c r="N26" s="163"/>
      <c r="O26" s="162" t="str">
        <f>IF(SUM(K26,Q26)&gt;0,SUM(K26,Q26),"")</f>
        <v/>
      </c>
      <c r="P26" s="150">
        <v>30</v>
      </c>
      <c r="Q26" s="150"/>
      <c r="R26" s="221"/>
      <c r="S26" s="150">
        <v>1</v>
      </c>
      <c r="T26" s="263" t="s">
        <v>187</v>
      </c>
      <c r="U26" s="264"/>
      <c r="V26" s="264"/>
      <c r="W26" s="264"/>
      <c r="X26" s="265"/>
      <c r="Y26" s="161"/>
      <c r="Z26" s="160"/>
      <c r="AA26" s="160"/>
      <c r="AB26" s="127"/>
      <c r="AC26" s="168">
        <f t="shared" si="0"/>
        <v>0</v>
      </c>
      <c r="AD26" s="168">
        <f t="shared" si="1"/>
        <v>0</v>
      </c>
      <c r="AE26" s="168">
        <f t="shared" si="2"/>
        <v>0</v>
      </c>
      <c r="AF26" s="168">
        <f t="shared" si="3"/>
        <v>0</v>
      </c>
      <c r="AG26" s="168">
        <f t="shared" si="4"/>
        <v>0</v>
      </c>
      <c r="AH26" s="168">
        <f t="shared" si="5"/>
        <v>0</v>
      </c>
      <c r="AI26" s="168">
        <f t="shared" si="6"/>
        <v>0</v>
      </c>
      <c r="AJ26" s="168">
        <f t="shared" si="7"/>
        <v>0</v>
      </c>
      <c r="AK26" s="168">
        <f t="shared" si="8"/>
        <v>0</v>
      </c>
      <c r="AL26" s="168">
        <f t="shared" si="9"/>
        <v>0</v>
      </c>
    </row>
    <row r="27" spans="1:38" ht="24" hidden="1" customHeight="1" thickBot="1">
      <c r="A27" s="160"/>
      <c r="B27" s="171"/>
      <c r="C27" s="171"/>
      <c r="D27" s="172"/>
      <c r="E27" s="169"/>
      <c r="F27" s="169"/>
      <c r="G27" s="169"/>
      <c r="H27" s="169"/>
      <c r="I27" s="126"/>
      <c r="J27" s="126"/>
      <c r="K27" s="126"/>
      <c r="L27" s="126"/>
      <c r="M27" s="163"/>
      <c r="N27" s="163"/>
      <c r="O27" s="162"/>
      <c r="P27" s="126"/>
      <c r="Q27" s="126"/>
      <c r="R27" s="126"/>
      <c r="S27" s="126"/>
      <c r="T27" s="169"/>
      <c r="U27" s="169"/>
      <c r="V27" s="166"/>
      <c r="W27" s="166"/>
      <c r="X27" s="167"/>
      <c r="Y27" s="171"/>
      <c r="Z27" s="171"/>
      <c r="AA27" s="160"/>
      <c r="AB27" s="127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</row>
    <row r="28" spans="1:38" ht="24.75" customHeight="1" thickTop="1">
      <c r="A28" s="160"/>
      <c r="B28" s="173"/>
      <c r="C28" s="173"/>
      <c r="D28" s="133"/>
      <c r="E28" s="127"/>
      <c r="F28" s="127"/>
      <c r="G28" s="127"/>
      <c r="H28" s="127"/>
      <c r="I28" s="127"/>
      <c r="J28" s="127"/>
      <c r="K28" s="126"/>
      <c r="L28" s="140" t="s">
        <v>42</v>
      </c>
      <c r="M28" s="165">
        <f>IF(SUM(M12:M27)&gt;0,SUM(M12:M27),"")</f>
        <v>11368</v>
      </c>
      <c r="N28" s="165">
        <f>IF(SUM(N12:N27)&gt;0,SUM(N12:N27),"")</f>
        <v>13374</v>
      </c>
      <c r="O28" s="165">
        <f>IF(SUM(O12:O27)&gt;0,SUM(O12:O27),"")</f>
        <v>15972</v>
      </c>
      <c r="P28" s="171" t="s">
        <v>43</v>
      </c>
      <c r="Q28" s="174">
        <f>SUM(M28:O28)</f>
        <v>40714</v>
      </c>
      <c r="R28" s="175"/>
      <c r="S28" s="126"/>
      <c r="T28" s="126"/>
      <c r="U28" s="127"/>
      <c r="V28" s="137"/>
      <c r="W28" s="137"/>
      <c r="X28" s="139"/>
      <c r="Y28" s="173"/>
      <c r="Z28" s="173"/>
      <c r="AA28" s="160"/>
      <c r="AB28" s="127"/>
      <c r="AC28" s="176">
        <f t="shared" ref="AC28:AL28" si="10">SUM(AC11:AC26)</f>
        <v>39454</v>
      </c>
      <c r="AD28" s="176">
        <f t="shared" si="10"/>
        <v>0</v>
      </c>
      <c r="AE28" s="176">
        <f t="shared" si="10"/>
        <v>0</v>
      </c>
      <c r="AF28" s="176">
        <f t="shared" si="10"/>
        <v>0</v>
      </c>
      <c r="AG28" s="176">
        <f t="shared" si="10"/>
        <v>1260</v>
      </c>
      <c r="AH28" s="176">
        <f t="shared" si="10"/>
        <v>0</v>
      </c>
      <c r="AI28" s="176">
        <f t="shared" si="10"/>
        <v>0</v>
      </c>
      <c r="AJ28" s="176">
        <f t="shared" si="10"/>
        <v>0</v>
      </c>
      <c r="AK28" s="176">
        <f t="shared" si="10"/>
        <v>0</v>
      </c>
      <c r="AL28" s="176">
        <f t="shared" si="10"/>
        <v>0</v>
      </c>
    </row>
    <row r="29" spans="1:38" ht="24.75" customHeight="1">
      <c r="A29" s="160"/>
      <c r="B29" s="173"/>
      <c r="C29" s="173"/>
      <c r="D29" s="133"/>
      <c r="E29" s="127"/>
      <c r="F29" s="127"/>
      <c r="G29" s="127"/>
      <c r="H29" s="127"/>
      <c r="I29" s="127"/>
      <c r="J29" s="127"/>
      <c r="K29" s="126"/>
      <c r="L29" s="140" t="s">
        <v>100</v>
      </c>
      <c r="M29" s="177">
        <f>IF(M28="","",ROUND(M28/$F$4,3))</f>
        <v>94.733000000000004</v>
      </c>
      <c r="N29" s="177">
        <f>IF(N28="","",ROUND(N28/$F$4,3))</f>
        <v>111.45</v>
      </c>
      <c r="O29" s="177">
        <f>IF(O28="","",ROUND(O28/$F$4,3))</f>
        <v>133.1</v>
      </c>
      <c r="P29" s="178"/>
      <c r="Q29" s="179"/>
      <c r="R29" s="180" t="s">
        <v>44</v>
      </c>
      <c r="S29" s="180" t="s">
        <v>45</v>
      </c>
      <c r="T29" s="181"/>
      <c r="U29" s="127"/>
      <c r="V29" s="316" t="s">
        <v>46</v>
      </c>
      <c r="W29" s="317"/>
      <c r="X29" s="318"/>
      <c r="Y29" s="173"/>
      <c r="Z29" s="173"/>
      <c r="AA29" s="160"/>
      <c r="AB29" s="127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</row>
    <row r="30" spans="1:38" ht="24.75" customHeight="1">
      <c r="A30" s="160">
        <v>1</v>
      </c>
      <c r="B30" s="173"/>
      <c r="C30" s="173"/>
      <c r="D30" s="133"/>
      <c r="E30" s="182"/>
      <c r="F30" s="183"/>
      <c r="G30" s="183"/>
      <c r="H30" s="183"/>
      <c r="I30" s="183"/>
      <c r="J30" s="127"/>
      <c r="K30" s="126"/>
      <c r="L30" s="140" t="s">
        <v>47</v>
      </c>
      <c r="M30" s="184"/>
      <c r="N30" s="184"/>
      <c r="O30" s="184"/>
      <c r="P30" s="182"/>
      <c r="Q30" s="185" t="s">
        <v>48</v>
      </c>
      <c r="R30" s="186">
        <v>39063</v>
      </c>
      <c r="S30" s="186">
        <v>39087</v>
      </c>
      <c r="T30" s="181"/>
      <c r="U30" s="127"/>
      <c r="V30" s="150" t="s">
        <v>49</v>
      </c>
      <c r="W30" s="150" t="s">
        <v>50</v>
      </c>
      <c r="X30" s="187" t="s">
        <v>51</v>
      </c>
      <c r="Y30" s="173"/>
      <c r="Z30" s="173"/>
      <c r="AA30" s="160"/>
      <c r="AB30" s="127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</row>
    <row r="31" spans="1:38" ht="24.75" customHeight="1">
      <c r="A31" s="160"/>
      <c r="B31" s="173"/>
      <c r="C31" s="173"/>
      <c r="D31" s="133"/>
      <c r="E31" s="127"/>
      <c r="F31" s="183"/>
      <c r="G31" s="183"/>
      <c r="H31" s="183"/>
      <c r="I31" s="183"/>
      <c r="J31" s="127"/>
      <c r="K31" s="126"/>
      <c r="L31" s="140" t="s">
        <v>52</v>
      </c>
      <c r="M31" s="189">
        <f>IF(ISBLANK(M30),M28,M30*$F$4)</f>
        <v>11368</v>
      </c>
      <c r="N31" s="189">
        <f>IF(ISBLANK(N30),N28,N30*$F$4)</f>
        <v>13374</v>
      </c>
      <c r="O31" s="189">
        <f>IF(ISBLANK(O30),O28,O30*$F$4)</f>
        <v>15972</v>
      </c>
      <c r="P31" s="190" t="s">
        <v>43</v>
      </c>
      <c r="Q31" s="181">
        <f>SUM(M31:O31)</f>
        <v>40714</v>
      </c>
      <c r="R31" s="190"/>
      <c r="S31" s="126"/>
      <c r="T31" s="175"/>
      <c r="U31" s="127"/>
      <c r="V31" s="191">
        <f>IF(OR(M28="",N28=""),"",IF(M28&gt;=N28,(M28-N28)/M28,(N28-M28)/N28))</f>
        <v>0.1499925228054434</v>
      </c>
      <c r="W31" s="191">
        <f>IF(OR(N28="",O28=""),"",IF(N28&gt;=O28,(N28-O28)/N28,(O28-N28)/O28))</f>
        <v>0.16265965439519159</v>
      </c>
      <c r="X31" s="192">
        <f>IF(OR(O28="",M28=""),"",IF(O28&gt;=M28,(O28-M28)/O28,(M28-O28)/M28))</f>
        <v>0.28825444527923866</v>
      </c>
      <c r="Y31" s="173"/>
      <c r="Z31" s="173"/>
      <c r="AA31" s="160"/>
      <c r="AB31" s="127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</row>
    <row r="32" spans="1:38" ht="24.75" customHeight="1" thickBot="1">
      <c r="A32" s="160"/>
      <c r="B32" s="173"/>
      <c r="C32" s="173"/>
      <c r="D32" s="296"/>
      <c r="E32" s="297"/>
      <c r="F32" s="194"/>
      <c r="G32" s="194"/>
      <c r="H32" s="194"/>
      <c r="I32" s="193"/>
      <c r="J32" s="195" t="s">
        <v>53</v>
      </c>
      <c r="K32" s="196">
        <f>IF(ISBLANK(Q31),connected_va,Q31)</f>
        <v>40714</v>
      </c>
      <c r="L32" s="197" t="s">
        <v>54</v>
      </c>
      <c r="M32" s="198"/>
      <c r="N32" s="199">
        <f>$F$5</f>
        <v>208</v>
      </c>
      <c r="O32" s="198" t="s">
        <v>55</v>
      </c>
      <c r="P32" s="193">
        <f>ROUND(K32/SQRT(3)/N32,0)</f>
        <v>113</v>
      </c>
      <c r="Q32" s="197" t="s">
        <v>56</v>
      </c>
      <c r="R32" s="193"/>
      <c r="S32" s="200"/>
      <c r="T32" s="200"/>
      <c r="U32" s="201" t="s">
        <v>57</v>
      </c>
      <c r="V32" s="202" t="str">
        <f>IF(OR(M30="",N30=""),"",IF(M30&gt;=N30,(M30-N30)/M30,(N30-M30)/N30))</f>
        <v/>
      </c>
      <c r="W32" s="202" t="str">
        <f>IF(OR(N30="",O30=""),"",IF(N30&gt;=O30,(N30-O30)/N30,(O30-N30)/O30))</f>
        <v/>
      </c>
      <c r="X32" s="203" t="str">
        <f>IF(OR(O30="",M30=""),"",IF(O30&gt;=M30,(O30-M30)/O30,(M30-O30)/M30))</f>
        <v/>
      </c>
      <c r="Y32" s="173"/>
      <c r="Z32" s="173"/>
      <c r="AA32" s="160"/>
      <c r="AB32" s="127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1:38" ht="24.75" hidden="1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38" ht="24.75" hidden="1" customHeight="1">
      <c r="A34" s="127"/>
      <c r="B34" s="127"/>
      <c r="C34" s="127"/>
      <c r="D34" s="298" t="s">
        <v>81</v>
      </c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300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38" ht="24.75" hidden="1" customHeight="1">
      <c r="A35" s="127"/>
      <c r="B35" s="127"/>
      <c r="C35" s="127"/>
      <c r="D35" s="204">
        <v>1</v>
      </c>
      <c r="E35" s="291" t="s">
        <v>82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3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1:38" ht="24.75" hidden="1" customHeight="1">
      <c r="A36" s="127"/>
      <c r="B36" s="127"/>
      <c r="C36" s="127"/>
      <c r="D36" s="204">
        <v>2</v>
      </c>
      <c r="E36" s="291" t="s">
        <v>235</v>
      </c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3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1:38" ht="24.75" hidden="1" customHeight="1">
      <c r="A37" s="127"/>
      <c r="B37" s="127"/>
      <c r="C37" s="127"/>
      <c r="D37" s="204">
        <v>3</v>
      </c>
      <c r="E37" s="291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3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</row>
    <row r="38" spans="1:38" ht="24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</row>
    <row r="39" spans="1:38" ht="24.75" customHeight="1">
      <c r="A39" s="127"/>
      <c r="B39" s="127"/>
      <c r="C39" s="127"/>
      <c r="D39" s="311" t="s">
        <v>58</v>
      </c>
      <c r="E39" s="311"/>
      <c r="F39" s="127"/>
      <c r="G39" s="205" t="s">
        <v>59</v>
      </c>
      <c r="H39" s="206" t="s">
        <v>60</v>
      </c>
      <c r="I39" s="207"/>
      <c r="J39" s="205" t="s">
        <v>61</v>
      </c>
      <c r="K39" s="207"/>
      <c r="L39" s="205" t="s">
        <v>62</v>
      </c>
      <c r="M39" s="207"/>
      <c r="N39" s="205" t="s">
        <v>63</v>
      </c>
      <c r="O39" s="208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</row>
    <row r="40" spans="1:38" ht="24.75" customHeight="1">
      <c r="A40" s="127"/>
      <c r="B40" s="127"/>
      <c r="C40" s="127"/>
      <c r="D40" s="209" t="s">
        <v>64</v>
      </c>
      <c r="E40" s="126"/>
      <c r="F40" s="127"/>
      <c r="G40" s="181">
        <f>ROUND(J40*H40,0)</f>
        <v>39454</v>
      </c>
      <c r="H40" s="210">
        <v>1</v>
      </c>
      <c r="I40" s="126" t="s">
        <v>43</v>
      </c>
      <c r="J40" s="181">
        <f>$AC$28</f>
        <v>39454</v>
      </c>
      <c r="K40" s="126" t="s">
        <v>65</v>
      </c>
      <c r="L40" s="211">
        <v>1</v>
      </c>
      <c r="M40" s="126" t="s">
        <v>43</v>
      </c>
      <c r="N40" s="181">
        <f>ROUND(J40*L40,0)</f>
        <v>39454</v>
      </c>
      <c r="O40" s="126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</row>
    <row r="41" spans="1:38" ht="24.75" customHeight="1">
      <c r="A41" s="127"/>
      <c r="B41" s="127"/>
      <c r="C41" s="127"/>
      <c r="D41" s="209" t="s">
        <v>154</v>
      </c>
      <c r="E41" s="126"/>
      <c r="F41" s="127"/>
      <c r="G41" s="126"/>
      <c r="H41" s="144"/>
      <c r="I41" s="126"/>
      <c r="J41" s="181"/>
      <c r="K41" s="126"/>
      <c r="L41" s="127"/>
      <c r="M41" s="126"/>
      <c r="N41" s="127"/>
      <c r="O41" s="126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</row>
    <row r="42" spans="1:38" ht="24.75" customHeight="1">
      <c r="A42" s="127"/>
      <c r="B42" s="127"/>
      <c r="C42" s="127"/>
      <c r="D42" s="212" t="s">
        <v>67</v>
      </c>
      <c r="E42" s="126"/>
      <c r="F42" s="127"/>
      <c r="G42" s="181">
        <f>ROUND(J42*H42,0)</f>
        <v>0</v>
      </c>
      <c r="H42" s="210">
        <v>1</v>
      </c>
      <c r="I42" s="126" t="s">
        <v>43</v>
      </c>
      <c r="J42" s="181">
        <f>$AD$28</f>
        <v>0</v>
      </c>
      <c r="K42" s="126" t="s">
        <v>65</v>
      </c>
      <c r="L42" s="211">
        <v>1.25</v>
      </c>
      <c r="M42" s="126" t="s">
        <v>43</v>
      </c>
      <c r="N42" s="181">
        <f>ROUND(J42*L42,0)</f>
        <v>0</v>
      </c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</row>
    <row r="43" spans="1:38" ht="24.75" customHeight="1">
      <c r="A43" s="127"/>
      <c r="B43" s="127"/>
      <c r="C43" s="127"/>
      <c r="D43" s="212" t="s">
        <v>68</v>
      </c>
      <c r="E43" s="126"/>
      <c r="F43" s="127"/>
      <c r="G43" s="181">
        <f>ROUND(J43*H43,0)</f>
        <v>0</v>
      </c>
      <c r="H43" s="210">
        <v>0.95</v>
      </c>
      <c r="I43" s="126" t="s">
        <v>43</v>
      </c>
      <c r="J43" s="181">
        <f>$AE$28</f>
        <v>0</v>
      </c>
      <c r="K43" s="126" t="s">
        <v>65</v>
      </c>
      <c r="L43" s="211">
        <v>1.25</v>
      </c>
      <c r="M43" s="126" t="s">
        <v>43</v>
      </c>
      <c r="N43" s="181">
        <f>ROUND(J43*L43,0)</f>
        <v>0</v>
      </c>
      <c r="O43" s="126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</row>
    <row r="44" spans="1:38" ht="24.75" customHeight="1">
      <c r="A44" s="127"/>
      <c r="B44" s="127"/>
      <c r="C44" s="127"/>
      <c r="D44" s="212" t="s">
        <v>69</v>
      </c>
      <c r="E44" s="126"/>
      <c r="F44" s="127"/>
      <c r="G44" s="181">
        <f>ROUND(J44*H44,0)</f>
        <v>0</v>
      </c>
      <c r="H44" s="210">
        <v>0.9</v>
      </c>
      <c r="I44" s="126" t="s">
        <v>43</v>
      </c>
      <c r="J44" s="181">
        <f>$AF$28</f>
        <v>0</v>
      </c>
      <c r="K44" s="126" t="s">
        <v>65</v>
      </c>
      <c r="L44" s="211">
        <v>1.25</v>
      </c>
      <c r="M44" s="126" t="s">
        <v>43</v>
      </c>
      <c r="N44" s="181">
        <f>ROUND(J44*L44,0)</f>
        <v>0</v>
      </c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</row>
    <row r="45" spans="1:38" ht="24.75" customHeight="1">
      <c r="A45" s="127"/>
      <c r="B45" s="127"/>
      <c r="C45" s="127"/>
      <c r="D45" s="209" t="s">
        <v>155</v>
      </c>
      <c r="E45" s="126"/>
      <c r="F45" s="127"/>
      <c r="G45" s="126"/>
      <c r="H45" s="144"/>
      <c r="I45" s="126"/>
      <c r="J45" s="181"/>
      <c r="K45" s="175"/>
      <c r="L45" s="127"/>
      <c r="M45" s="126"/>
      <c r="N45" s="127"/>
      <c r="O45" s="126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</row>
    <row r="46" spans="1:38" ht="24.75" customHeight="1">
      <c r="A46" s="127"/>
      <c r="B46" s="127"/>
      <c r="C46" s="127"/>
      <c r="D46" s="212" t="s">
        <v>71</v>
      </c>
      <c r="E46" s="126"/>
      <c r="F46" s="127"/>
      <c r="G46" s="181">
        <f>ROUND(J46*H46,0)</f>
        <v>1260</v>
      </c>
      <c r="H46" s="210">
        <v>1</v>
      </c>
      <c r="I46" s="126" t="s">
        <v>43</v>
      </c>
      <c r="J46" s="181">
        <f>IF($AG$28&lt;=10000,$AG$28,10000)</f>
        <v>1260</v>
      </c>
      <c r="K46" s="126" t="s">
        <v>65</v>
      </c>
      <c r="L46" s="211">
        <v>1</v>
      </c>
      <c r="M46" s="126" t="s">
        <v>43</v>
      </c>
      <c r="N46" s="181">
        <f>ROUND(J46*L46,0)</f>
        <v>1260</v>
      </c>
      <c r="O46" s="126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</row>
    <row r="47" spans="1:38" ht="24.75" customHeight="1">
      <c r="A47" s="127"/>
      <c r="B47" s="127"/>
      <c r="C47" s="127"/>
      <c r="D47" s="212" t="s">
        <v>72</v>
      </c>
      <c r="E47" s="126"/>
      <c r="F47" s="127"/>
      <c r="G47" s="181">
        <f>ROUND(J47*H47,0)</f>
        <v>0</v>
      </c>
      <c r="H47" s="210">
        <v>1</v>
      </c>
      <c r="I47" s="126" t="s">
        <v>43</v>
      </c>
      <c r="J47" s="181">
        <f>IF($AG$28&lt;=10000,0,$AG$28-10000)</f>
        <v>0</v>
      </c>
      <c r="K47" s="126" t="s">
        <v>65</v>
      </c>
      <c r="L47" s="211">
        <v>0.5</v>
      </c>
      <c r="M47" s="126" t="s">
        <v>43</v>
      </c>
      <c r="N47" s="181">
        <f>ROUND(J47*L47,0)</f>
        <v>0</v>
      </c>
      <c r="O47" s="126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</row>
    <row r="48" spans="1:38" ht="24.75" customHeight="1">
      <c r="A48" s="127"/>
      <c r="B48" s="127"/>
      <c r="C48" s="127"/>
      <c r="D48" s="209" t="s">
        <v>156</v>
      </c>
      <c r="E48" s="126"/>
      <c r="F48" s="127"/>
      <c r="G48" s="126"/>
      <c r="H48" s="144"/>
      <c r="I48" s="126"/>
      <c r="J48" s="181"/>
      <c r="K48" s="175"/>
      <c r="L48" s="127"/>
      <c r="M48" s="126"/>
      <c r="N48" s="127"/>
      <c r="O48" s="12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</row>
    <row r="49" spans="1:38" ht="24.75" customHeight="1">
      <c r="A49" s="127"/>
      <c r="B49" s="127"/>
      <c r="C49" s="127"/>
      <c r="D49" s="212" t="s">
        <v>74</v>
      </c>
      <c r="E49" s="126"/>
      <c r="F49" s="127"/>
      <c r="G49" s="181">
        <f>ROUND(J49*H49,0)</f>
        <v>0</v>
      </c>
      <c r="H49" s="210">
        <v>0.8</v>
      </c>
      <c r="I49" s="126" t="s">
        <v>43</v>
      </c>
      <c r="J49" s="181">
        <f>$AH$28</f>
        <v>0</v>
      </c>
      <c r="K49" s="126" t="s">
        <v>65</v>
      </c>
      <c r="L49" s="211">
        <v>1.25</v>
      </c>
      <c r="M49" s="126" t="s">
        <v>43</v>
      </c>
      <c r="N49" s="181">
        <f>ROUND(J49*L49,0)</f>
        <v>0</v>
      </c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</row>
    <row r="50" spans="1:38" ht="24.75" customHeight="1">
      <c r="A50" s="127"/>
      <c r="B50" s="127"/>
      <c r="C50" s="127"/>
      <c r="D50" s="212" t="s">
        <v>75</v>
      </c>
      <c r="E50" s="126"/>
      <c r="F50" s="127"/>
      <c r="G50" s="181">
        <f>ROUND(J50*H50,0)</f>
        <v>0</v>
      </c>
      <c r="H50" s="210">
        <v>0.8</v>
      </c>
      <c r="I50" s="126" t="s">
        <v>43</v>
      </c>
      <c r="J50" s="181">
        <f>$AI$28</f>
        <v>0</v>
      </c>
      <c r="K50" s="126" t="s">
        <v>65</v>
      </c>
      <c r="L50" s="211">
        <v>1</v>
      </c>
      <c r="M50" s="126" t="s">
        <v>43</v>
      </c>
      <c r="N50" s="181">
        <f>ROUND(J50*L50,0)</f>
        <v>0</v>
      </c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</row>
    <row r="51" spans="1:38" ht="24.75" customHeight="1">
      <c r="A51" s="127"/>
      <c r="B51" s="127"/>
      <c r="C51" s="127"/>
      <c r="D51" s="209" t="s">
        <v>76</v>
      </c>
      <c r="E51" s="126"/>
      <c r="F51" s="127"/>
      <c r="G51" s="181">
        <f>ROUND(J51*H51,0)</f>
        <v>0</v>
      </c>
      <c r="H51" s="210">
        <v>0.8</v>
      </c>
      <c r="I51" s="126" t="s">
        <v>43</v>
      </c>
      <c r="J51" s="181">
        <f>$AJ$28</f>
        <v>0</v>
      </c>
      <c r="K51" s="126" t="s">
        <v>65</v>
      </c>
      <c r="L51" s="211">
        <v>1</v>
      </c>
      <c r="M51" s="126" t="s">
        <v>43</v>
      </c>
      <c r="N51" s="181">
        <f>ROUND(J51*L51,0)</f>
        <v>0</v>
      </c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</row>
    <row r="52" spans="1:38" ht="24.75" customHeight="1">
      <c r="A52" s="127"/>
      <c r="B52" s="127"/>
      <c r="C52" s="127"/>
      <c r="D52" s="209" t="s">
        <v>77</v>
      </c>
      <c r="E52" s="126"/>
      <c r="F52" s="127"/>
      <c r="G52" s="181">
        <f>ROUND(J52*H52,0)</f>
        <v>0</v>
      </c>
      <c r="H52" s="210">
        <v>0.8</v>
      </c>
      <c r="I52" s="126" t="s">
        <v>43</v>
      </c>
      <c r="J52" s="181">
        <f>$AK$28</f>
        <v>0</v>
      </c>
      <c r="K52" s="126" t="s">
        <v>65</v>
      </c>
      <c r="L52" s="211">
        <v>1</v>
      </c>
      <c r="M52" s="126" t="s">
        <v>43</v>
      </c>
      <c r="N52" s="181">
        <f>ROUND(J52*L52,0)</f>
        <v>0</v>
      </c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</row>
    <row r="53" spans="1:38" ht="24.75" customHeight="1">
      <c r="A53" s="127"/>
      <c r="B53" s="127"/>
      <c r="C53" s="127"/>
      <c r="D53" s="209" t="s">
        <v>78</v>
      </c>
      <c r="E53" s="126"/>
      <c r="F53" s="127"/>
      <c r="G53" s="213">
        <f>ROUND(J53*H53,0)</f>
        <v>0</v>
      </c>
      <c r="H53" s="210">
        <v>1</v>
      </c>
      <c r="I53" s="126" t="s">
        <v>43</v>
      </c>
      <c r="J53" s="213">
        <f>$AL$28</f>
        <v>0</v>
      </c>
      <c r="K53" s="126" t="s">
        <v>65</v>
      </c>
      <c r="L53" s="211">
        <v>1</v>
      </c>
      <c r="M53" s="126" t="s">
        <v>43</v>
      </c>
      <c r="N53" s="213">
        <f>ROUND(J53*L53,0)</f>
        <v>0</v>
      </c>
      <c r="O53" s="126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</row>
    <row r="54" spans="1:38" ht="24.75" customHeight="1">
      <c r="A54" s="127"/>
      <c r="B54" s="127"/>
      <c r="C54" s="127"/>
      <c r="D54" s="126"/>
      <c r="E54" s="126"/>
      <c r="F54" s="127"/>
      <c r="G54" s="181">
        <f>SUM(G40:G53)</f>
        <v>40714</v>
      </c>
      <c r="H54" s="175" t="s">
        <v>79</v>
      </c>
      <c r="I54" s="126"/>
      <c r="J54" s="181">
        <f>SUM(J40:J53)</f>
        <v>40714</v>
      </c>
      <c r="K54" s="127" t="s">
        <v>61</v>
      </c>
      <c r="L54" s="127"/>
      <c r="M54" s="126"/>
      <c r="N54" s="181">
        <f>SUM(N40:N53)</f>
        <v>40714</v>
      </c>
      <c r="O54" s="127" t="s">
        <v>61</v>
      </c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</row>
    <row r="55" spans="1:38" ht="24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214" t="s">
        <v>80</v>
      </c>
      <c r="N55" s="215">
        <f>ROUND($N$54/SQRT(3)/$F$5,0)</f>
        <v>113</v>
      </c>
      <c r="O55" s="216" t="s">
        <v>56</v>
      </c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</row>
    <row r="56" spans="1:38" ht="24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</row>
    <row r="57" spans="1:38" ht="24.75" customHeight="1">
      <c r="A57" s="127"/>
      <c r="B57" s="127"/>
      <c r="C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</row>
    <row r="58" spans="1:38" ht="24.75" customHeight="1">
      <c r="A58" s="127"/>
      <c r="B58" s="127"/>
      <c r="C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</row>
    <row r="59" spans="1:38" ht="24.75" customHeight="1">
      <c r="A59" s="127"/>
      <c r="B59" s="127"/>
      <c r="C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</row>
    <row r="60" spans="1:38" ht="24.75" customHeight="1">
      <c r="A60" s="127"/>
      <c r="B60" s="127"/>
      <c r="C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</row>
    <row r="61" spans="1:38" ht="24.75" customHeight="1">
      <c r="A61" s="127"/>
      <c r="B61" s="127"/>
      <c r="C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</row>
    <row r="62" spans="1:38" ht="24.75" customHeight="1">
      <c r="A62" s="127"/>
      <c r="B62" s="127"/>
      <c r="C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</row>
    <row r="63" spans="1:38" ht="24.75" customHeight="1">
      <c r="A63" s="127"/>
      <c r="B63" s="127"/>
      <c r="C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</row>
    <row r="64" spans="1:38" ht="24.75" customHeight="1">
      <c r="A64" s="127"/>
      <c r="B64" s="127"/>
      <c r="C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</row>
    <row r="65" spans="1:77" ht="24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</row>
    <row r="66" spans="1:77" s="127" customFormat="1" ht="24.75" customHeight="1">
      <c r="AN66" s="126"/>
      <c r="BA66" s="126"/>
    </row>
    <row r="67" spans="1:77" s="127" customFormat="1" ht="24.75" customHeight="1">
      <c r="AN67" s="126"/>
      <c r="BA67" s="126"/>
    </row>
    <row r="68" spans="1:77" ht="24.75" customHeight="1">
      <c r="A68" s="146" t="s">
        <v>145</v>
      </c>
      <c r="AP68" s="217" t="s">
        <v>83</v>
      </c>
      <c r="AQ68" s="217"/>
      <c r="AX68" s="322"/>
      <c r="AY68" s="322"/>
      <c r="BC68" s="217" t="s">
        <v>84</v>
      </c>
      <c r="BK68" s="127"/>
      <c r="BL68" s="217" t="s">
        <v>85</v>
      </c>
      <c r="BM68" s="217"/>
      <c r="BV68" s="322"/>
      <c r="BW68" s="322"/>
      <c r="BX68" s="322"/>
      <c r="BY68" s="322"/>
    </row>
    <row r="69" spans="1:77" ht="24.75" customHeight="1">
      <c r="A69" s="146" t="s">
        <v>146</v>
      </c>
      <c r="AP69" s="313" t="s">
        <v>86</v>
      </c>
      <c r="AQ69" s="313"/>
      <c r="AR69" s="313"/>
      <c r="AS69" s="313"/>
      <c r="AT69" s="313"/>
      <c r="AU69" s="313"/>
      <c r="AV69" s="313"/>
      <c r="AW69" s="313"/>
      <c r="AX69" s="313"/>
      <c r="AY69" s="313"/>
      <c r="BK69" s="127"/>
      <c r="BL69" s="313" t="s">
        <v>86</v>
      </c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</row>
    <row r="70" spans="1:77" ht="24.75" customHeight="1">
      <c r="AP70" s="314" t="s">
        <v>87</v>
      </c>
      <c r="AQ70" s="314"/>
      <c r="AR70" s="314"/>
      <c r="AS70" s="315" t="str">
        <f>$E$1</f>
        <v>MDP</v>
      </c>
      <c r="AT70" s="315"/>
      <c r="AU70" s="315"/>
      <c r="AV70" s="315"/>
      <c r="AW70" s="315"/>
      <c r="AX70" s="315"/>
      <c r="AY70" s="315"/>
      <c r="BC70" s="218" t="s">
        <v>88</v>
      </c>
      <c r="BK70" s="127"/>
      <c r="BL70" s="314" t="s">
        <v>87</v>
      </c>
      <c r="BM70" s="314"/>
      <c r="BN70" s="314"/>
      <c r="BO70" s="315" t="str">
        <f>$E$1</f>
        <v>MDP</v>
      </c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</row>
    <row r="71" spans="1:77" ht="24.75" customHeight="1">
      <c r="AP71" s="312" t="s">
        <v>89</v>
      </c>
      <c r="AQ71" s="312"/>
      <c r="AR71" s="312"/>
      <c r="AS71" s="306" t="str">
        <f>$P$1</f>
        <v>IREA Pole Transformers</v>
      </c>
      <c r="AT71" s="306"/>
      <c r="AU71" s="306"/>
      <c r="AV71" s="306"/>
      <c r="AW71" s="306"/>
      <c r="AX71" s="306"/>
      <c r="AY71" s="306"/>
      <c r="BC71" s="218" t="s">
        <v>90</v>
      </c>
      <c r="BK71" s="127"/>
      <c r="BL71" s="312" t="s">
        <v>89</v>
      </c>
      <c r="BM71" s="312"/>
      <c r="BN71" s="312"/>
      <c r="BO71" s="306" t="str">
        <f>$P$1</f>
        <v>IREA Pole Transformers</v>
      </c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</row>
    <row r="72" spans="1:77" ht="24.75" customHeight="1">
      <c r="AP72" s="301" t="str">
        <f>CONCATENATE("VOLTAGE:  ",$F$4,"/",$F$5,"V ",$F$6,"-PHASE ",$F$7," WIRE")</f>
        <v>VOLTAGE:  120/208V 3-PHASE 4 WIRE</v>
      </c>
      <c r="AQ72" s="302"/>
      <c r="AR72" s="302"/>
      <c r="AS72" s="302"/>
      <c r="AT72" s="303"/>
      <c r="AU72" s="304" t="s">
        <v>91</v>
      </c>
      <c r="AV72" s="305"/>
      <c r="AW72" s="305"/>
      <c r="AX72" s="307">
        <f ca="1">TODAY()</f>
        <v>40707</v>
      </c>
      <c r="AY72" s="308"/>
      <c r="BC72" s="218" t="s">
        <v>92</v>
      </c>
      <c r="BK72" s="127"/>
      <c r="BL72" s="301" t="str">
        <f>CONCATENATE("VOLTAGE:  ",$F$4,"/",$F$5,"V ",$F$6,"-PHASE ",$F$7," WIRE")</f>
        <v>VOLTAGE:  120/208V 3-PHASE 4 WIRE</v>
      </c>
      <c r="BM72" s="302"/>
      <c r="BN72" s="302"/>
      <c r="BO72" s="302"/>
      <c r="BP72" s="302"/>
      <c r="BQ72" s="302"/>
      <c r="BR72" s="303"/>
      <c r="BS72" s="304" t="s">
        <v>91</v>
      </c>
      <c r="BT72" s="305"/>
      <c r="BU72" s="305"/>
      <c r="BV72" s="307">
        <f ca="1">TODAY()</f>
        <v>40707</v>
      </c>
      <c r="BW72" s="307"/>
      <c r="BX72" s="307"/>
      <c r="BY72" s="308"/>
    </row>
    <row r="73" spans="1:77" ht="24.75" customHeight="1">
      <c r="AN73" s="168">
        <v>1</v>
      </c>
      <c r="AP73" s="289" t="s">
        <v>93</v>
      </c>
      <c r="AQ73" s="290"/>
      <c r="AR73" s="309" t="s">
        <v>94</v>
      </c>
      <c r="AS73" s="309"/>
      <c r="AT73" s="310"/>
      <c r="AU73" s="289" t="s">
        <v>93</v>
      </c>
      <c r="AV73" s="290"/>
      <c r="AW73" s="324" t="s">
        <v>94</v>
      </c>
      <c r="AX73" s="309"/>
      <c r="AY73" s="310"/>
      <c r="BA73" s="168">
        <v>1</v>
      </c>
      <c r="BC73" s="218" t="s">
        <v>95</v>
      </c>
      <c r="BK73" s="127"/>
      <c r="BL73" s="288" t="s">
        <v>93</v>
      </c>
      <c r="BM73" s="288"/>
      <c r="BN73" s="324" t="s">
        <v>94</v>
      </c>
      <c r="BO73" s="309"/>
      <c r="BP73" s="309"/>
      <c r="BQ73" s="309"/>
      <c r="BR73" s="310"/>
      <c r="BS73" s="289" t="s">
        <v>93</v>
      </c>
      <c r="BT73" s="290"/>
      <c r="BU73" s="324" t="s">
        <v>94</v>
      </c>
      <c r="BV73" s="309"/>
      <c r="BW73" s="309"/>
      <c r="BX73" s="309"/>
      <c r="BY73" s="310"/>
    </row>
    <row r="74" spans="1:77" ht="24.75" customHeight="1">
      <c r="AN74" s="168">
        <f t="shared" ref="AN74:AN81" si="11">IF(I12=0,IF(I11=0,I10,I11),I12)</f>
        <v>1</v>
      </c>
      <c r="AP74" s="219">
        <v>1</v>
      </c>
      <c r="AQ74" s="220" t="str">
        <f>CONCATENATE($AN74,"P")</f>
        <v>1P</v>
      </c>
      <c r="AR74" s="319" t="str">
        <f t="shared" ref="AR74:AR88" si="12">IF($AN74=1,IF($D12="","",$D12),IF(AND($AN74=2,$AN73=1),$D12,IF(AND($AN74=3,$AN73=1),$D12,$AR73)))</f>
        <v>SPARE</v>
      </c>
      <c r="AS74" s="320"/>
      <c r="AT74" s="321"/>
      <c r="AU74" s="219">
        <v>2</v>
      </c>
      <c r="AV74" s="220" t="str">
        <f>CONCATENATE($BA74,"P")</f>
        <v>1P</v>
      </c>
      <c r="AW74" s="320" t="str">
        <f t="shared" ref="AW74:AW88" si="13">IF($BA74=1,IF($T12="","",$T12),IF(AND($BA74=2,$BA73=1),$T12,IF(AND($BA74=2,$BA73=3),$T12,IF(AND($BA74=3,$BA73=1),$T12,IF(AND($BA74=3,$BA73=2),$T12,$AW73)))))</f>
        <v>#1 Recept (this panel)</v>
      </c>
      <c r="AX74" s="320"/>
      <c r="AY74" s="321"/>
      <c r="BA74" s="168">
        <f t="shared" ref="BA74:BA88" si="14">IF(S12=0,IF(S11=0,S10,S11),S12)</f>
        <v>1</v>
      </c>
      <c r="BC74" s="218"/>
      <c r="BK74" s="127"/>
      <c r="BL74" s="219">
        <v>1</v>
      </c>
      <c r="BM74" s="220" t="str">
        <f>CONCATENATE($AN74,"P")</f>
        <v>1P</v>
      </c>
      <c r="BN74" s="319" t="str">
        <f t="shared" ref="BN74:BN88" si="15">IF($AN74=1,IF($D12="","",$D12),IF(AND($AN74=2,$AN73=1),$D12,IF(AND($AN74=3,$AN73=1),$D12,$BN73)))</f>
        <v>SPARE</v>
      </c>
      <c r="BO74" s="320"/>
      <c r="BP74" s="320"/>
      <c r="BQ74" s="320"/>
      <c r="BR74" s="321"/>
      <c r="BS74" s="219">
        <v>2</v>
      </c>
      <c r="BT74" s="220" t="str">
        <f>CONCATENATE($BA74,"P")</f>
        <v>1P</v>
      </c>
      <c r="BU74" s="319" t="str">
        <f t="shared" ref="BU74:BU88" si="16">IF($BA74=1,IF($T12="","",$T12),IF(AND($BA74=2,$BA73=1),$T12,IF(AND($BA74=2,$BA73=3),$T12,IF(AND($BA74=3,$BA73=1),$T12,IF(AND($BA74=3,$BA73=2),$T12,$BU73)))))</f>
        <v>#1 Recept (this panel)</v>
      </c>
      <c r="BV74" s="320"/>
      <c r="BW74" s="320"/>
      <c r="BX74" s="320"/>
      <c r="BY74" s="321"/>
    </row>
    <row r="75" spans="1:77" ht="24.75" customHeight="1">
      <c r="AN75" s="168">
        <f t="shared" si="11"/>
        <v>2</v>
      </c>
      <c r="AP75" s="219">
        <v>3</v>
      </c>
      <c r="AQ75" s="220" t="str">
        <f t="shared" ref="AQ75:AQ94" si="17">CONCATENATE($AN75,"P")</f>
        <v>2P</v>
      </c>
      <c r="AR75" s="319" t="str">
        <f t="shared" si="12"/>
        <v>NCAR 3</v>
      </c>
      <c r="AS75" s="320"/>
      <c r="AT75" s="321"/>
      <c r="AU75" s="219">
        <v>4</v>
      </c>
      <c r="AV75" s="220" t="str">
        <f t="shared" ref="AV75:AV94" si="18">CONCATENATE($BA75,"P")</f>
        <v>1P</v>
      </c>
      <c r="AW75" s="320" t="str">
        <f t="shared" si="13"/>
        <v>#2 Recept (this panel)</v>
      </c>
      <c r="AX75" s="320"/>
      <c r="AY75" s="321"/>
      <c r="BA75" s="168">
        <f t="shared" si="14"/>
        <v>1</v>
      </c>
      <c r="BC75" s="218"/>
      <c r="BK75" s="127"/>
      <c r="BL75" s="219">
        <v>3</v>
      </c>
      <c r="BM75" s="220" t="str">
        <f t="shared" ref="BM75:BM94" si="19">CONCATENATE($AN75,"P")</f>
        <v>2P</v>
      </c>
      <c r="BN75" s="319" t="str">
        <f t="shared" si="15"/>
        <v>NCAR 3</v>
      </c>
      <c r="BO75" s="320"/>
      <c r="BP75" s="320"/>
      <c r="BQ75" s="320"/>
      <c r="BR75" s="321"/>
      <c r="BS75" s="219">
        <v>4</v>
      </c>
      <c r="BT75" s="220" t="str">
        <f t="shared" ref="BT75:BT94" si="20">CONCATENATE($BA75,"P")</f>
        <v>1P</v>
      </c>
      <c r="BU75" s="319" t="str">
        <f t="shared" si="16"/>
        <v>#2 Recept (this panel)</v>
      </c>
      <c r="BV75" s="320"/>
      <c r="BW75" s="320"/>
      <c r="BX75" s="320"/>
      <c r="BY75" s="321"/>
    </row>
    <row r="76" spans="1:77" ht="24.75" customHeight="1">
      <c r="AN76" s="168">
        <f t="shared" si="11"/>
        <v>2</v>
      </c>
      <c r="AP76" s="219">
        <v>5</v>
      </c>
      <c r="AQ76" s="220" t="str">
        <f t="shared" si="17"/>
        <v>2P</v>
      </c>
      <c r="AR76" s="319" t="str">
        <f t="shared" si="12"/>
        <v>NCAR 3</v>
      </c>
      <c r="AS76" s="320"/>
      <c r="AT76" s="321"/>
      <c r="AU76" s="219">
        <v>6</v>
      </c>
      <c r="AV76" s="220" t="str">
        <f t="shared" si="18"/>
        <v>1P</v>
      </c>
      <c r="AW76" s="320" t="str">
        <f t="shared" si="13"/>
        <v>Tower Receptacles</v>
      </c>
      <c r="AX76" s="320"/>
      <c r="AY76" s="321"/>
      <c r="BA76" s="168">
        <f t="shared" si="14"/>
        <v>1</v>
      </c>
      <c r="BC76" s="218"/>
      <c r="BK76" s="127"/>
      <c r="BL76" s="219">
        <v>5</v>
      </c>
      <c r="BM76" s="220" t="str">
        <f t="shared" si="19"/>
        <v>2P</v>
      </c>
      <c r="BN76" s="319" t="str">
        <f t="shared" si="15"/>
        <v>NCAR 3</v>
      </c>
      <c r="BO76" s="320"/>
      <c r="BP76" s="320"/>
      <c r="BQ76" s="320"/>
      <c r="BR76" s="321"/>
      <c r="BS76" s="219">
        <v>6</v>
      </c>
      <c r="BT76" s="220" t="str">
        <f t="shared" si="20"/>
        <v>1P</v>
      </c>
      <c r="BU76" s="319" t="str">
        <f t="shared" si="16"/>
        <v>Tower Receptacles</v>
      </c>
      <c r="BV76" s="320"/>
      <c r="BW76" s="320"/>
      <c r="BX76" s="320"/>
      <c r="BY76" s="321"/>
    </row>
    <row r="77" spans="1:77" ht="24.75" customHeight="1">
      <c r="AN77" s="168">
        <f t="shared" si="11"/>
        <v>2</v>
      </c>
      <c r="AP77" s="219">
        <v>7</v>
      </c>
      <c r="AQ77" s="220" t="str">
        <f t="shared" si="17"/>
        <v>2P</v>
      </c>
      <c r="AR77" s="319" t="str">
        <f t="shared" si="12"/>
        <v>NCAR 3</v>
      </c>
      <c r="AS77" s="320"/>
      <c r="AT77" s="321"/>
      <c r="AU77" s="219">
        <v>8</v>
      </c>
      <c r="AV77" s="220" t="str">
        <f t="shared" si="18"/>
        <v>1P</v>
      </c>
      <c r="AW77" s="320" t="str">
        <f t="shared" si="13"/>
        <v>SPARE</v>
      </c>
      <c r="AX77" s="320"/>
      <c r="AY77" s="321"/>
      <c r="BA77" s="168">
        <f t="shared" si="14"/>
        <v>1</v>
      </c>
      <c r="BC77" s="218"/>
      <c r="BK77" s="127"/>
      <c r="BL77" s="219">
        <v>7</v>
      </c>
      <c r="BM77" s="220" t="str">
        <f t="shared" si="19"/>
        <v>2P</v>
      </c>
      <c r="BN77" s="319" t="str">
        <f t="shared" si="15"/>
        <v>NCAR 3</v>
      </c>
      <c r="BO77" s="320"/>
      <c r="BP77" s="320"/>
      <c r="BQ77" s="320"/>
      <c r="BR77" s="321"/>
      <c r="BS77" s="219">
        <v>8</v>
      </c>
      <c r="BT77" s="220" t="str">
        <f t="shared" si="20"/>
        <v>1P</v>
      </c>
      <c r="BU77" s="319" t="str">
        <f t="shared" si="16"/>
        <v>SPARE</v>
      </c>
      <c r="BV77" s="320"/>
      <c r="BW77" s="320"/>
      <c r="BX77" s="320"/>
      <c r="BY77" s="321"/>
    </row>
    <row r="78" spans="1:77" ht="24.75" customHeight="1">
      <c r="AN78" s="168">
        <f t="shared" si="11"/>
        <v>2</v>
      </c>
      <c r="AP78" s="219">
        <v>9</v>
      </c>
      <c r="AQ78" s="220" t="str">
        <f t="shared" si="17"/>
        <v>2P</v>
      </c>
      <c r="AR78" s="319" t="str">
        <f t="shared" si="12"/>
        <v>NCAR 3</v>
      </c>
      <c r="AS78" s="320"/>
      <c r="AT78" s="321"/>
      <c r="AU78" s="219">
        <v>10</v>
      </c>
      <c r="AV78" s="220" t="str">
        <f t="shared" si="18"/>
        <v>3P</v>
      </c>
      <c r="AW78" s="320" t="str">
        <f t="shared" si="13"/>
        <v>SPARE</v>
      </c>
      <c r="AX78" s="320"/>
      <c r="AY78" s="321"/>
      <c r="BA78" s="168">
        <f t="shared" si="14"/>
        <v>3</v>
      </c>
      <c r="BC78" s="218"/>
      <c r="BK78" s="127"/>
      <c r="BL78" s="219">
        <v>9</v>
      </c>
      <c r="BM78" s="220" t="str">
        <f t="shared" si="19"/>
        <v>2P</v>
      </c>
      <c r="BN78" s="319" t="str">
        <f t="shared" si="15"/>
        <v>NCAR 3</v>
      </c>
      <c r="BO78" s="320"/>
      <c r="BP78" s="320"/>
      <c r="BQ78" s="320"/>
      <c r="BR78" s="321"/>
      <c r="BS78" s="219">
        <v>10</v>
      </c>
      <c r="BT78" s="220" t="str">
        <f t="shared" si="20"/>
        <v>3P</v>
      </c>
      <c r="BU78" s="319" t="str">
        <f t="shared" si="16"/>
        <v>SPARE</v>
      </c>
      <c r="BV78" s="320"/>
      <c r="BW78" s="320"/>
      <c r="BX78" s="320"/>
      <c r="BY78" s="321"/>
    </row>
    <row r="79" spans="1:77" ht="24.75" customHeight="1">
      <c r="AN79" s="168">
        <f t="shared" si="11"/>
        <v>2</v>
      </c>
      <c r="AP79" s="219">
        <v>11</v>
      </c>
      <c r="AQ79" s="220" t="str">
        <f t="shared" si="17"/>
        <v>2P</v>
      </c>
      <c r="AR79" s="319" t="str">
        <f t="shared" si="12"/>
        <v>NCAR 3</v>
      </c>
      <c r="AS79" s="320"/>
      <c r="AT79" s="321"/>
      <c r="AU79" s="219">
        <v>12</v>
      </c>
      <c r="AV79" s="220" t="str">
        <f t="shared" si="18"/>
        <v>3P</v>
      </c>
      <c r="AW79" s="320" t="str">
        <f t="shared" si="13"/>
        <v>SPARE</v>
      </c>
      <c r="AX79" s="320"/>
      <c r="AY79" s="321"/>
      <c r="BA79" s="168">
        <f t="shared" si="14"/>
        <v>3</v>
      </c>
      <c r="BC79" s="218"/>
      <c r="BK79" s="127"/>
      <c r="BL79" s="219">
        <v>11</v>
      </c>
      <c r="BM79" s="220" t="str">
        <f t="shared" si="19"/>
        <v>2P</v>
      </c>
      <c r="BN79" s="319" t="str">
        <f t="shared" si="15"/>
        <v>NCAR 3</v>
      </c>
      <c r="BO79" s="320"/>
      <c r="BP79" s="320"/>
      <c r="BQ79" s="320"/>
      <c r="BR79" s="321"/>
      <c r="BS79" s="219">
        <v>12</v>
      </c>
      <c r="BT79" s="220" t="str">
        <f t="shared" si="20"/>
        <v>3P</v>
      </c>
      <c r="BU79" s="319" t="str">
        <f t="shared" si="16"/>
        <v>SPARE</v>
      </c>
      <c r="BV79" s="320"/>
      <c r="BW79" s="320"/>
      <c r="BX79" s="320"/>
      <c r="BY79" s="321"/>
    </row>
    <row r="80" spans="1:77" ht="24.75" customHeight="1">
      <c r="AN80" s="168">
        <f t="shared" si="11"/>
        <v>2</v>
      </c>
      <c r="AP80" s="219">
        <v>13</v>
      </c>
      <c r="AQ80" s="220" t="str">
        <f t="shared" si="17"/>
        <v>2P</v>
      </c>
      <c r="AR80" s="319" t="str">
        <f t="shared" si="12"/>
        <v>NCAR 3</v>
      </c>
      <c r="AS80" s="320"/>
      <c r="AT80" s="321"/>
      <c r="AU80" s="219">
        <v>14</v>
      </c>
      <c r="AV80" s="220" t="str">
        <f t="shared" si="18"/>
        <v>3P</v>
      </c>
      <c r="AW80" s="320" t="str">
        <f t="shared" si="13"/>
        <v>SPARE</v>
      </c>
      <c r="AX80" s="320"/>
      <c r="AY80" s="321"/>
      <c r="BA80" s="168">
        <f t="shared" si="14"/>
        <v>3</v>
      </c>
      <c r="BC80" s="218"/>
      <c r="BK80" s="127"/>
      <c r="BL80" s="219">
        <v>13</v>
      </c>
      <c r="BM80" s="220" t="str">
        <f t="shared" si="19"/>
        <v>2P</v>
      </c>
      <c r="BN80" s="319" t="str">
        <f t="shared" si="15"/>
        <v>NCAR 3</v>
      </c>
      <c r="BO80" s="320"/>
      <c r="BP80" s="320"/>
      <c r="BQ80" s="320"/>
      <c r="BR80" s="321"/>
      <c r="BS80" s="219">
        <v>14</v>
      </c>
      <c r="BT80" s="220" t="str">
        <f t="shared" si="20"/>
        <v>3P</v>
      </c>
      <c r="BU80" s="319" t="str">
        <f t="shared" si="16"/>
        <v>SPARE</v>
      </c>
      <c r="BV80" s="320"/>
      <c r="BW80" s="320"/>
      <c r="BX80" s="320"/>
      <c r="BY80" s="321"/>
    </row>
    <row r="81" spans="40:77" ht="24.75" customHeight="1">
      <c r="AN81" s="168">
        <f t="shared" si="11"/>
        <v>2</v>
      </c>
      <c r="AP81" s="219">
        <v>15</v>
      </c>
      <c r="AQ81" s="220" t="str">
        <f t="shared" si="17"/>
        <v>2P</v>
      </c>
      <c r="AR81" s="319" t="str">
        <f t="shared" si="12"/>
        <v>NCAR 3</v>
      </c>
      <c r="AS81" s="320"/>
      <c r="AT81" s="321"/>
      <c r="AU81" s="219">
        <v>16</v>
      </c>
      <c r="AV81" s="220" t="str">
        <f t="shared" si="18"/>
        <v>1P</v>
      </c>
      <c r="AW81" s="320" t="str">
        <f t="shared" si="13"/>
        <v>SPARE</v>
      </c>
      <c r="AX81" s="320"/>
      <c r="AY81" s="321"/>
      <c r="BA81" s="168">
        <f t="shared" si="14"/>
        <v>1</v>
      </c>
      <c r="BC81" s="218"/>
      <c r="BK81" s="127"/>
      <c r="BL81" s="219">
        <v>15</v>
      </c>
      <c r="BM81" s="220" t="str">
        <f t="shared" si="19"/>
        <v>2P</v>
      </c>
      <c r="BN81" s="319" t="str">
        <f t="shared" si="15"/>
        <v>NCAR 3</v>
      </c>
      <c r="BO81" s="320"/>
      <c r="BP81" s="320"/>
      <c r="BQ81" s="320"/>
      <c r="BR81" s="321"/>
      <c r="BS81" s="219">
        <v>16</v>
      </c>
      <c r="BT81" s="220" t="str">
        <f t="shared" si="20"/>
        <v>1P</v>
      </c>
      <c r="BU81" s="319" t="str">
        <f t="shared" si="16"/>
        <v>SPARE</v>
      </c>
      <c r="BV81" s="320"/>
      <c r="BW81" s="320"/>
      <c r="BX81" s="320"/>
      <c r="BY81" s="321"/>
    </row>
    <row r="82" spans="40:77" ht="24.75" customHeight="1">
      <c r="AN82" s="168">
        <f t="shared" ref="AN82:AN88" si="21">IF(I20=0,IF(I19=0,I18,I19),I20)</f>
        <v>2</v>
      </c>
      <c r="AP82" s="219">
        <v>17</v>
      </c>
      <c r="AQ82" s="220" t="str">
        <f t="shared" si="17"/>
        <v>2P</v>
      </c>
      <c r="AR82" s="319" t="str">
        <f t="shared" si="12"/>
        <v>NCAR 3</v>
      </c>
      <c r="AS82" s="320"/>
      <c r="AT82" s="321"/>
      <c r="AU82" s="219">
        <v>18</v>
      </c>
      <c r="AV82" s="220" t="str">
        <f t="shared" si="18"/>
        <v>3P</v>
      </c>
      <c r="AW82" s="320" t="str">
        <f t="shared" si="13"/>
        <v>NCAR 2</v>
      </c>
      <c r="AX82" s="320"/>
      <c r="AY82" s="321"/>
      <c r="BA82" s="168">
        <f t="shared" si="14"/>
        <v>3</v>
      </c>
      <c r="BK82" s="127"/>
      <c r="BL82" s="219">
        <v>17</v>
      </c>
      <c r="BM82" s="220" t="str">
        <f t="shared" si="19"/>
        <v>2P</v>
      </c>
      <c r="BN82" s="319" t="str">
        <f t="shared" si="15"/>
        <v>NCAR 3</v>
      </c>
      <c r="BO82" s="320"/>
      <c r="BP82" s="320"/>
      <c r="BQ82" s="320"/>
      <c r="BR82" s="321"/>
      <c r="BS82" s="219">
        <v>18</v>
      </c>
      <c r="BT82" s="220" t="str">
        <f t="shared" si="20"/>
        <v>3P</v>
      </c>
      <c r="BU82" s="319" t="str">
        <f t="shared" si="16"/>
        <v>NCAR 2</v>
      </c>
      <c r="BV82" s="320"/>
      <c r="BW82" s="320"/>
      <c r="BX82" s="320"/>
      <c r="BY82" s="321"/>
    </row>
    <row r="83" spans="40:77" ht="24.75" customHeight="1">
      <c r="AN83" s="168">
        <f t="shared" si="21"/>
        <v>1</v>
      </c>
      <c r="AP83" s="219">
        <v>19</v>
      </c>
      <c r="AQ83" s="220" t="str">
        <f t="shared" si="17"/>
        <v>1P</v>
      </c>
      <c r="AR83" s="319" t="str">
        <f t="shared" si="12"/>
        <v>space</v>
      </c>
      <c r="AS83" s="320"/>
      <c r="AT83" s="321"/>
      <c r="AU83" s="219">
        <v>20</v>
      </c>
      <c r="AV83" s="220" t="str">
        <f t="shared" si="18"/>
        <v>3P</v>
      </c>
      <c r="AW83" s="320" t="str">
        <f t="shared" si="13"/>
        <v>NCAR 2</v>
      </c>
      <c r="AX83" s="320"/>
      <c r="AY83" s="321"/>
      <c r="BA83" s="168">
        <f t="shared" si="14"/>
        <v>3</v>
      </c>
      <c r="BK83" s="127"/>
      <c r="BL83" s="219">
        <v>19</v>
      </c>
      <c r="BM83" s="220" t="str">
        <f t="shared" si="19"/>
        <v>1P</v>
      </c>
      <c r="BN83" s="319" t="str">
        <f t="shared" si="15"/>
        <v>space</v>
      </c>
      <c r="BO83" s="320"/>
      <c r="BP83" s="320"/>
      <c r="BQ83" s="320"/>
      <c r="BR83" s="321"/>
      <c r="BS83" s="219">
        <v>20</v>
      </c>
      <c r="BT83" s="220" t="str">
        <f t="shared" si="20"/>
        <v>3P</v>
      </c>
      <c r="BU83" s="319" t="str">
        <f t="shared" si="16"/>
        <v>NCAR 2</v>
      </c>
      <c r="BV83" s="320"/>
      <c r="BW83" s="320"/>
      <c r="BX83" s="320"/>
      <c r="BY83" s="321"/>
    </row>
    <row r="84" spans="40:77" ht="24.75" customHeight="1">
      <c r="AN84" s="168">
        <f t="shared" si="21"/>
        <v>1</v>
      </c>
      <c r="AP84" s="219">
        <v>21</v>
      </c>
      <c r="AQ84" s="220" t="str">
        <f t="shared" si="17"/>
        <v>1P</v>
      </c>
      <c r="AR84" s="319" t="str">
        <f t="shared" si="12"/>
        <v>space</v>
      </c>
      <c r="AS84" s="320"/>
      <c r="AT84" s="321"/>
      <c r="AU84" s="219">
        <v>22</v>
      </c>
      <c r="AV84" s="220" t="str">
        <f t="shared" si="18"/>
        <v>3P</v>
      </c>
      <c r="AW84" s="320" t="str">
        <f t="shared" si="13"/>
        <v>NCAR 2</v>
      </c>
      <c r="AX84" s="320"/>
      <c r="AY84" s="321"/>
      <c r="BA84" s="168">
        <f t="shared" si="14"/>
        <v>3</v>
      </c>
      <c r="BK84" s="127"/>
      <c r="BL84" s="219">
        <v>21</v>
      </c>
      <c r="BM84" s="220" t="str">
        <f t="shared" si="19"/>
        <v>1P</v>
      </c>
      <c r="BN84" s="319" t="str">
        <f t="shared" si="15"/>
        <v>space</v>
      </c>
      <c r="BO84" s="320"/>
      <c r="BP84" s="320"/>
      <c r="BQ84" s="320"/>
      <c r="BR84" s="321"/>
      <c r="BS84" s="219">
        <v>22</v>
      </c>
      <c r="BT84" s="220" t="str">
        <f t="shared" si="20"/>
        <v>3P</v>
      </c>
      <c r="BU84" s="319" t="str">
        <f t="shared" si="16"/>
        <v>NCAR 2</v>
      </c>
      <c r="BV84" s="320"/>
      <c r="BW84" s="320"/>
      <c r="BX84" s="320"/>
      <c r="BY84" s="321"/>
    </row>
    <row r="85" spans="40:77" ht="24.75" customHeight="1">
      <c r="AN85" s="168">
        <f t="shared" si="21"/>
        <v>1</v>
      </c>
      <c r="AP85" s="219">
        <v>23</v>
      </c>
      <c r="AQ85" s="220" t="str">
        <f t="shared" si="17"/>
        <v>1P</v>
      </c>
      <c r="AR85" s="319" t="str">
        <f t="shared" si="12"/>
        <v>space</v>
      </c>
      <c r="AS85" s="320"/>
      <c r="AT85" s="321"/>
      <c r="AU85" s="219">
        <v>24</v>
      </c>
      <c r="AV85" s="220" t="str">
        <f t="shared" si="18"/>
        <v>1P</v>
      </c>
      <c r="AW85" s="320" t="str">
        <f t="shared" si="13"/>
        <v>space</v>
      </c>
      <c r="AX85" s="320"/>
      <c r="AY85" s="321"/>
      <c r="BA85" s="168">
        <f t="shared" si="14"/>
        <v>1</v>
      </c>
      <c r="BK85" s="127"/>
      <c r="BL85" s="219">
        <v>23</v>
      </c>
      <c r="BM85" s="220" t="str">
        <f t="shared" si="19"/>
        <v>1P</v>
      </c>
      <c r="BN85" s="319" t="str">
        <f t="shared" si="15"/>
        <v>space</v>
      </c>
      <c r="BO85" s="320"/>
      <c r="BP85" s="320"/>
      <c r="BQ85" s="320"/>
      <c r="BR85" s="321"/>
      <c r="BS85" s="219">
        <v>24</v>
      </c>
      <c r="BT85" s="220" t="str">
        <f t="shared" si="20"/>
        <v>1P</v>
      </c>
      <c r="BU85" s="319" t="str">
        <f t="shared" si="16"/>
        <v>space</v>
      </c>
      <c r="BV85" s="320"/>
      <c r="BW85" s="320"/>
      <c r="BX85" s="320"/>
      <c r="BY85" s="321"/>
    </row>
    <row r="86" spans="40:77" ht="24.75" customHeight="1">
      <c r="AN86" s="168">
        <f t="shared" si="21"/>
        <v>1</v>
      </c>
      <c r="AP86" s="219">
        <v>25</v>
      </c>
      <c r="AQ86" s="220" t="str">
        <f t="shared" si="17"/>
        <v>1P</v>
      </c>
      <c r="AR86" s="319" t="str">
        <f t="shared" si="12"/>
        <v>space</v>
      </c>
      <c r="AS86" s="320"/>
      <c r="AT86" s="321"/>
      <c r="AU86" s="219">
        <v>26</v>
      </c>
      <c r="AV86" s="220" t="str">
        <f t="shared" si="18"/>
        <v>1P</v>
      </c>
      <c r="AW86" s="320" t="str">
        <f t="shared" si="13"/>
        <v>space</v>
      </c>
      <c r="AX86" s="320"/>
      <c r="AY86" s="321"/>
      <c r="BA86" s="168">
        <f t="shared" si="14"/>
        <v>1</v>
      </c>
      <c r="BK86" s="127"/>
      <c r="BL86" s="219">
        <v>25</v>
      </c>
      <c r="BM86" s="220" t="str">
        <f t="shared" si="19"/>
        <v>1P</v>
      </c>
      <c r="BN86" s="319" t="str">
        <f t="shared" si="15"/>
        <v>space</v>
      </c>
      <c r="BO86" s="320"/>
      <c r="BP86" s="320"/>
      <c r="BQ86" s="320"/>
      <c r="BR86" s="321"/>
      <c r="BS86" s="219">
        <v>26</v>
      </c>
      <c r="BT86" s="220" t="str">
        <f t="shared" si="20"/>
        <v>1P</v>
      </c>
      <c r="BU86" s="319" t="str">
        <f t="shared" si="16"/>
        <v>space</v>
      </c>
      <c r="BV86" s="320"/>
      <c r="BW86" s="320"/>
      <c r="BX86" s="320"/>
      <c r="BY86" s="321"/>
    </row>
    <row r="87" spans="40:77" ht="24.75" customHeight="1">
      <c r="AN87" s="168">
        <f t="shared" si="21"/>
        <v>1</v>
      </c>
      <c r="AP87" s="219">
        <v>27</v>
      </c>
      <c r="AQ87" s="220" t="str">
        <f t="shared" si="17"/>
        <v>1P</v>
      </c>
      <c r="AR87" s="319" t="str">
        <f t="shared" si="12"/>
        <v>space</v>
      </c>
      <c r="AS87" s="320"/>
      <c r="AT87" s="321"/>
      <c r="AU87" s="219">
        <v>28</v>
      </c>
      <c r="AV87" s="220" t="str">
        <f t="shared" si="18"/>
        <v>1P</v>
      </c>
      <c r="AW87" s="320" t="str">
        <f t="shared" si="13"/>
        <v>space</v>
      </c>
      <c r="AX87" s="320"/>
      <c r="AY87" s="321"/>
      <c r="BA87" s="168">
        <f t="shared" si="14"/>
        <v>1</v>
      </c>
      <c r="BK87" s="127"/>
      <c r="BL87" s="219">
        <v>27</v>
      </c>
      <c r="BM87" s="220" t="str">
        <f t="shared" si="19"/>
        <v>1P</v>
      </c>
      <c r="BN87" s="319" t="str">
        <f t="shared" si="15"/>
        <v>space</v>
      </c>
      <c r="BO87" s="320"/>
      <c r="BP87" s="320"/>
      <c r="BQ87" s="320"/>
      <c r="BR87" s="321"/>
      <c r="BS87" s="219">
        <v>28</v>
      </c>
      <c r="BT87" s="220" t="str">
        <f t="shared" si="20"/>
        <v>1P</v>
      </c>
      <c r="BU87" s="319" t="str">
        <f t="shared" si="16"/>
        <v>space</v>
      </c>
      <c r="BV87" s="320"/>
      <c r="BW87" s="320"/>
      <c r="BX87" s="320"/>
      <c r="BY87" s="321"/>
    </row>
    <row r="88" spans="40:77" ht="24.75" customHeight="1">
      <c r="AN88" s="168">
        <f t="shared" si="21"/>
        <v>1</v>
      </c>
      <c r="AP88" s="219">
        <v>29</v>
      </c>
      <c r="AQ88" s="220" t="str">
        <f t="shared" si="17"/>
        <v>1P</v>
      </c>
      <c r="AR88" s="319" t="str">
        <f t="shared" si="12"/>
        <v>space</v>
      </c>
      <c r="AS88" s="320"/>
      <c r="AT88" s="321"/>
      <c r="AU88" s="219">
        <v>30</v>
      </c>
      <c r="AV88" s="220" t="str">
        <f t="shared" si="18"/>
        <v>1P</v>
      </c>
      <c r="AW88" s="320" t="str">
        <f t="shared" si="13"/>
        <v>space</v>
      </c>
      <c r="AX88" s="320"/>
      <c r="AY88" s="321"/>
      <c r="BA88" s="168">
        <f t="shared" si="14"/>
        <v>1</v>
      </c>
      <c r="BK88" s="127"/>
      <c r="BL88" s="219">
        <v>29</v>
      </c>
      <c r="BM88" s="220" t="str">
        <f t="shared" si="19"/>
        <v>1P</v>
      </c>
      <c r="BN88" s="319" t="str">
        <f t="shared" si="15"/>
        <v>space</v>
      </c>
      <c r="BO88" s="320"/>
      <c r="BP88" s="320"/>
      <c r="BQ88" s="320"/>
      <c r="BR88" s="321"/>
      <c r="BS88" s="219">
        <v>30</v>
      </c>
      <c r="BT88" s="220" t="str">
        <f t="shared" si="20"/>
        <v>1P</v>
      </c>
      <c r="BU88" s="319" t="str">
        <f t="shared" si="16"/>
        <v>space</v>
      </c>
      <c r="BV88" s="320"/>
      <c r="BW88" s="320"/>
      <c r="BX88" s="320"/>
      <c r="BY88" s="321"/>
    </row>
    <row r="89" spans="40:77" ht="24.75" customHeight="1">
      <c r="AN89" s="168" t="e">
        <f>IF(#REF!=0,IF(I26=0,I25,I26),#REF!)</f>
        <v>#REF!</v>
      </c>
      <c r="AP89" s="219">
        <v>31</v>
      </c>
      <c r="AQ89" s="220" t="e">
        <f t="shared" si="17"/>
        <v>#REF!</v>
      </c>
      <c r="AR89" s="319" t="e">
        <f>IF($AN89=1,IF(#REF!="","",#REF!),IF(AND($AN89=2,$AN88=1),#REF!,IF(AND($AN89=3,$AN88=1),#REF!,$AR88)))</f>
        <v>#REF!</v>
      </c>
      <c r="AS89" s="320"/>
      <c r="AT89" s="321"/>
      <c r="AU89" s="219">
        <v>32</v>
      </c>
      <c r="AV89" s="220" t="e">
        <f t="shared" si="18"/>
        <v>#REF!</v>
      </c>
      <c r="AW89" s="320" t="e">
        <f>IF($BA89=1,IF(#REF!="","",#REF!),IF(AND($BA89=2,$BA88=1),#REF!,IF(AND($BA89=2,$BA88=3),#REF!,IF(AND($BA89=3,$BA88=1),#REF!,IF(AND($BA89=3,$BA88=2),#REF!,$AW88)))))</f>
        <v>#REF!</v>
      </c>
      <c r="AX89" s="320"/>
      <c r="AY89" s="321"/>
      <c r="BA89" s="168" t="e">
        <f>IF(#REF!=0,IF(S26=0,S25,S26),#REF!)</f>
        <v>#REF!</v>
      </c>
      <c r="BK89" s="127"/>
      <c r="BL89" s="219">
        <v>31</v>
      </c>
      <c r="BM89" s="220" t="e">
        <f t="shared" si="19"/>
        <v>#REF!</v>
      </c>
      <c r="BN89" s="319" t="e">
        <f>IF($AN89=1,IF(#REF!="","",#REF!),IF(AND($AN89=2,$AN88=1),#REF!,IF(AND($AN89=3,$AN88=1),#REF!,$BN88)))</f>
        <v>#REF!</v>
      </c>
      <c r="BO89" s="320"/>
      <c r="BP89" s="320"/>
      <c r="BQ89" s="320"/>
      <c r="BR89" s="321"/>
      <c r="BS89" s="219">
        <v>32</v>
      </c>
      <c r="BT89" s="220" t="e">
        <f t="shared" si="20"/>
        <v>#REF!</v>
      </c>
      <c r="BU89" s="319" t="e">
        <f>IF($BA89=1,IF(#REF!="","",#REF!),IF(AND($BA89=2,$BA88=1),#REF!,IF(AND($BA89=2,$BA88=3),#REF!,IF(AND($BA89=3,$BA88=1),#REF!,IF(AND($BA89=3,$BA88=2),#REF!,$BU88)))))</f>
        <v>#REF!</v>
      </c>
      <c r="BV89" s="320"/>
      <c r="BW89" s="320"/>
      <c r="BX89" s="320"/>
      <c r="BY89" s="321"/>
    </row>
    <row r="90" spans="40:77" ht="24.75" customHeight="1">
      <c r="AN90" s="168" t="e">
        <f>IF(#REF!=0,IF(#REF!=0,I26,#REF!),#REF!)</f>
        <v>#REF!</v>
      </c>
      <c r="AP90" s="219">
        <v>33</v>
      </c>
      <c r="AQ90" s="220" t="e">
        <f t="shared" si="17"/>
        <v>#REF!</v>
      </c>
      <c r="AR90" s="319" t="e">
        <f>IF($AN90=1,IF(#REF!="","",#REF!),IF(AND($AN90=2,$AN89=1),#REF!,IF(AND($AN90=3,$AN89=1),#REF!,$AR89)))</f>
        <v>#REF!</v>
      </c>
      <c r="AS90" s="320"/>
      <c r="AT90" s="321"/>
      <c r="AU90" s="219">
        <v>34</v>
      </c>
      <c r="AV90" s="220" t="e">
        <f t="shared" si="18"/>
        <v>#REF!</v>
      </c>
      <c r="AW90" s="320" t="e">
        <f>IF($BA90=1,IF(#REF!="","",#REF!),IF(AND($BA90=2,$BA89=1),#REF!,IF(AND($BA90=2,$BA89=3),#REF!,IF(AND($BA90=3,$BA89=1),#REF!,IF(AND($BA90=3,$BA89=2),#REF!,$AW89)))))</f>
        <v>#REF!</v>
      </c>
      <c r="AX90" s="320"/>
      <c r="AY90" s="321"/>
      <c r="BA90" s="168" t="e">
        <f>IF(#REF!=0,IF(#REF!=0,S26,#REF!),#REF!)</f>
        <v>#REF!</v>
      </c>
      <c r="BK90" s="127"/>
      <c r="BL90" s="219">
        <v>33</v>
      </c>
      <c r="BM90" s="220" t="e">
        <f t="shared" si="19"/>
        <v>#REF!</v>
      </c>
      <c r="BN90" s="319" t="e">
        <f>IF($AN90=1,IF(#REF!="","",#REF!),IF(AND($AN90=2,$AN89=1),#REF!,IF(AND($AN90=3,$AN89=1),#REF!,$BN89)))</f>
        <v>#REF!</v>
      </c>
      <c r="BO90" s="320"/>
      <c r="BP90" s="320"/>
      <c r="BQ90" s="320"/>
      <c r="BR90" s="321"/>
      <c r="BS90" s="219">
        <v>34</v>
      </c>
      <c r="BT90" s="220" t="e">
        <f t="shared" si="20"/>
        <v>#REF!</v>
      </c>
      <c r="BU90" s="319" t="e">
        <f>IF($BA90=1,IF(#REF!="","",#REF!),IF(AND($BA90=2,$BA89=1),#REF!,IF(AND($BA90=2,$BA89=3),#REF!,IF(AND($BA90=3,$BA89=1),#REF!,IF(AND($BA90=3,$BA89=2),#REF!,$BU89)))))</f>
        <v>#REF!</v>
      </c>
      <c r="BV90" s="320"/>
      <c r="BW90" s="320"/>
      <c r="BX90" s="320"/>
      <c r="BY90" s="321"/>
    </row>
    <row r="91" spans="40:77" ht="24.75" customHeight="1">
      <c r="AN91" s="168" t="e">
        <f>IF(#REF!=0,IF(#REF!=0,#REF!,#REF!),#REF!)</f>
        <v>#REF!</v>
      </c>
      <c r="AP91" s="219">
        <v>35</v>
      </c>
      <c r="AQ91" s="220" t="e">
        <f t="shared" si="17"/>
        <v>#REF!</v>
      </c>
      <c r="AR91" s="319" t="e">
        <f>IF($AN91=1,IF(#REF!="","",#REF!),IF(AND($AN91=2,$AN90=1),#REF!,IF(AND($AN91=3,$AN90=1),#REF!,$AR90)))</f>
        <v>#REF!</v>
      </c>
      <c r="AS91" s="320"/>
      <c r="AT91" s="321"/>
      <c r="AU91" s="219">
        <v>36</v>
      </c>
      <c r="AV91" s="220" t="e">
        <f t="shared" si="18"/>
        <v>#REF!</v>
      </c>
      <c r="AW91" s="320" t="e">
        <f>IF($BA91=1,IF(#REF!="","",#REF!),IF(AND($BA91=2,$BA90=1),#REF!,IF(AND($BA91=2,$BA90=3),#REF!,IF(AND($BA91=3,$BA90=1),#REF!,IF(AND($BA91=3,$BA90=2),#REF!,$AW90)))))</f>
        <v>#REF!</v>
      </c>
      <c r="AX91" s="320"/>
      <c r="AY91" s="321"/>
      <c r="BA91" s="168" t="e">
        <f>IF(#REF!=0,IF(#REF!=0,#REF!,#REF!),#REF!)</f>
        <v>#REF!</v>
      </c>
      <c r="BK91" s="127"/>
      <c r="BL91" s="219">
        <v>35</v>
      </c>
      <c r="BM91" s="220" t="e">
        <f t="shared" si="19"/>
        <v>#REF!</v>
      </c>
      <c r="BN91" s="319" t="e">
        <f>IF($AN91=1,IF(#REF!="","",#REF!),IF(AND($AN91=2,$AN90=1),#REF!,IF(AND($AN91=3,$AN90=1),#REF!,$BN90)))</f>
        <v>#REF!</v>
      </c>
      <c r="BO91" s="320"/>
      <c r="BP91" s="320"/>
      <c r="BQ91" s="320"/>
      <c r="BR91" s="321"/>
      <c r="BS91" s="219">
        <v>36</v>
      </c>
      <c r="BT91" s="220" t="e">
        <f t="shared" si="20"/>
        <v>#REF!</v>
      </c>
      <c r="BU91" s="319" t="e">
        <f>IF($BA91=1,IF(#REF!="","",#REF!),IF(AND($BA91=2,$BA90=1),#REF!,IF(AND($BA91=2,$BA90=3),#REF!,IF(AND($BA91=3,$BA90=1),#REF!,IF(AND($BA91=3,$BA90=2),#REF!,$BU90)))))</f>
        <v>#REF!</v>
      </c>
      <c r="BV91" s="320"/>
      <c r="BW91" s="320"/>
      <c r="BX91" s="320"/>
      <c r="BY91" s="321"/>
    </row>
    <row r="92" spans="40:77" ht="24.75" customHeight="1">
      <c r="AN92" s="168" t="e">
        <f>IF(#REF!=0,IF(#REF!=0,#REF!,#REF!),#REF!)</f>
        <v>#REF!</v>
      </c>
      <c r="AP92" s="219">
        <v>37</v>
      </c>
      <c r="AQ92" s="220" t="e">
        <f t="shared" si="17"/>
        <v>#REF!</v>
      </c>
      <c r="AR92" s="319" t="e">
        <f>IF($AN92=1,IF(#REF!="","",#REF!),IF(AND($AN92=2,$AN91=1),#REF!,IF(AND($AN92=3,$AN91=1),#REF!,$AR91)))</f>
        <v>#REF!</v>
      </c>
      <c r="AS92" s="320"/>
      <c r="AT92" s="321"/>
      <c r="AU92" s="219">
        <v>38</v>
      </c>
      <c r="AV92" s="220" t="e">
        <f t="shared" si="18"/>
        <v>#REF!</v>
      </c>
      <c r="AW92" s="320" t="e">
        <f>IF($BA92=1,IF(#REF!="","",#REF!),IF(AND($BA92=2,$BA91=1),#REF!,IF(AND($BA92=2,$BA91=3),#REF!,IF(AND($BA92=3,$BA91=1),#REF!,IF(AND($BA92=3,$BA91=2),#REF!,$AW91)))))</f>
        <v>#REF!</v>
      </c>
      <c r="AX92" s="320"/>
      <c r="AY92" s="321"/>
      <c r="BA92" s="168" t="e">
        <f>IF(#REF!=0,IF(#REF!=0,#REF!,#REF!),#REF!)</f>
        <v>#REF!</v>
      </c>
      <c r="BK92" s="127"/>
      <c r="BL92" s="219">
        <v>37</v>
      </c>
      <c r="BM92" s="220" t="e">
        <f t="shared" si="19"/>
        <v>#REF!</v>
      </c>
      <c r="BN92" s="319" t="e">
        <f>IF($AN92=1,IF(#REF!="","",#REF!),IF(AND($AN92=2,$AN91=1),#REF!,IF(AND($AN92=3,$AN91=1),#REF!,$BN91)))</f>
        <v>#REF!</v>
      </c>
      <c r="BO92" s="320"/>
      <c r="BP92" s="320"/>
      <c r="BQ92" s="320"/>
      <c r="BR92" s="321"/>
      <c r="BS92" s="219">
        <v>38</v>
      </c>
      <c r="BT92" s="220" t="e">
        <f t="shared" si="20"/>
        <v>#REF!</v>
      </c>
      <c r="BU92" s="319" t="e">
        <f>IF($BA92=1,IF(#REF!="","",#REF!),IF(AND($BA92=2,$BA91=1),#REF!,IF(AND($BA92=2,$BA91=3),#REF!,IF(AND($BA92=3,$BA91=1),#REF!,IF(AND($BA92=3,$BA91=2),#REF!,$BU91)))))</f>
        <v>#REF!</v>
      </c>
      <c r="BV92" s="320"/>
      <c r="BW92" s="320"/>
      <c r="BX92" s="320"/>
      <c r="BY92" s="321"/>
    </row>
    <row r="93" spans="40:77" ht="24.75" customHeight="1">
      <c r="AN93" s="168" t="e">
        <f>IF(#REF!=0,IF(#REF!=0,#REF!,#REF!),#REF!)</f>
        <v>#REF!</v>
      </c>
      <c r="AP93" s="219">
        <v>39</v>
      </c>
      <c r="AQ93" s="220" t="e">
        <f t="shared" si="17"/>
        <v>#REF!</v>
      </c>
      <c r="AR93" s="319" t="e">
        <f>IF($AN93=1,IF(#REF!="","",#REF!),IF(AND($AN93=2,$AN92=1),#REF!,IF(AND($AN93=3,$AN92=1),#REF!,$AR92)))</f>
        <v>#REF!</v>
      </c>
      <c r="AS93" s="320"/>
      <c r="AT93" s="321"/>
      <c r="AU93" s="219">
        <v>40</v>
      </c>
      <c r="AV93" s="220" t="e">
        <f t="shared" si="18"/>
        <v>#REF!</v>
      </c>
      <c r="AW93" s="320" t="e">
        <f>IF($BA93=1,IF(#REF!="","",#REF!),IF(AND($BA93=2,$BA92=1),#REF!,IF(AND($BA93=2,$BA92=3),#REF!,IF(AND($BA93=3,$BA92=1),#REF!,IF(AND($BA93=3,$BA92=2),#REF!,$AW92)))))</f>
        <v>#REF!</v>
      </c>
      <c r="AX93" s="320"/>
      <c r="AY93" s="321"/>
      <c r="BA93" s="168" t="e">
        <f>IF(#REF!=0,IF(#REF!=0,#REF!,#REF!),#REF!)</f>
        <v>#REF!</v>
      </c>
      <c r="BK93" s="127"/>
      <c r="BL93" s="219">
        <v>39</v>
      </c>
      <c r="BM93" s="220" t="e">
        <f t="shared" si="19"/>
        <v>#REF!</v>
      </c>
      <c r="BN93" s="319" t="e">
        <f>IF($AN93=1,IF(#REF!="","",#REF!),IF(AND($AN93=2,$AN92=1),#REF!,IF(AND($AN93=3,$AN92=1),#REF!,$BN92)))</f>
        <v>#REF!</v>
      </c>
      <c r="BO93" s="320"/>
      <c r="BP93" s="320"/>
      <c r="BQ93" s="320"/>
      <c r="BR93" s="321"/>
      <c r="BS93" s="219">
        <v>40</v>
      </c>
      <c r="BT93" s="220" t="e">
        <f t="shared" si="20"/>
        <v>#REF!</v>
      </c>
      <c r="BU93" s="319" t="e">
        <f>IF($BA93=1,IF(#REF!="","",#REF!),IF(AND($BA93=2,$BA92=1),#REF!,IF(AND($BA93=2,$BA92=3),#REF!,IF(AND($BA93=3,$BA92=1),#REF!,IF(AND($BA93=3,$BA92=2),#REF!,$BU92)))))</f>
        <v>#REF!</v>
      </c>
      <c r="BV93" s="320"/>
      <c r="BW93" s="320"/>
      <c r="BX93" s="320"/>
      <c r="BY93" s="321"/>
    </row>
    <row r="94" spans="40:77" ht="24.75" customHeight="1">
      <c r="AN94" s="168" t="e">
        <f>IF(#REF!=0,IF(#REF!=0,#REF!,#REF!),#REF!)</f>
        <v>#REF!</v>
      </c>
      <c r="AP94" s="219">
        <v>41</v>
      </c>
      <c r="AQ94" s="220" t="e">
        <f t="shared" si="17"/>
        <v>#REF!</v>
      </c>
      <c r="AR94" s="319" t="e">
        <f>IF($AN94=1,IF(#REF!="","",#REF!),IF(AND($AN94=2,$AN93=1),#REF!,IF(AND($AN94=3,$AN93=1),#REF!,$AR93)))</f>
        <v>#REF!</v>
      </c>
      <c r="AS94" s="320"/>
      <c r="AT94" s="321"/>
      <c r="AU94" s="219">
        <v>42</v>
      </c>
      <c r="AV94" s="220" t="e">
        <f t="shared" si="18"/>
        <v>#REF!</v>
      </c>
      <c r="AW94" s="320" t="e">
        <f>IF($BA94=1,IF(#REF!="","",#REF!),IF(AND($BA94=2,$BA93=1),#REF!,IF(AND($BA94=2,$BA93=3),#REF!,IF(AND($BA94=3,$BA93=1),#REF!,IF(AND($BA94=3,$BA93=2),#REF!,$AW93)))))</f>
        <v>#REF!</v>
      </c>
      <c r="AX94" s="320"/>
      <c r="AY94" s="321"/>
      <c r="BA94" s="168" t="e">
        <f>IF(#REF!=0,IF(#REF!=0,#REF!,#REF!),#REF!)</f>
        <v>#REF!</v>
      </c>
      <c r="BK94" s="127"/>
      <c r="BL94" s="219">
        <v>41</v>
      </c>
      <c r="BM94" s="220" t="e">
        <f t="shared" si="19"/>
        <v>#REF!</v>
      </c>
      <c r="BN94" s="319" t="e">
        <f>IF($AN94=1,IF(#REF!="","",#REF!),IF(AND($AN94=2,$AN93=1),#REF!,IF(AND($AN94=3,$AN93=1),#REF!,$BN93)))</f>
        <v>#REF!</v>
      </c>
      <c r="BO94" s="320"/>
      <c r="BP94" s="320"/>
      <c r="BQ94" s="320"/>
      <c r="BR94" s="321"/>
      <c r="BS94" s="219">
        <v>42</v>
      </c>
      <c r="BT94" s="220" t="e">
        <f t="shared" si="20"/>
        <v>#REF!</v>
      </c>
      <c r="BU94" s="319" t="e">
        <f>IF($BA94=1,IF(#REF!="","",#REF!),IF(AND($BA94=2,$BA93=1),#REF!,IF(AND($BA94=2,$BA93=3),#REF!,IF(AND($BA94=3,$BA93=1),#REF!,IF(AND($BA94=3,$BA93=2),#REF!,$BU93)))))</f>
        <v>#REF!</v>
      </c>
      <c r="BV94" s="320"/>
      <c r="BW94" s="320"/>
      <c r="BX94" s="320"/>
      <c r="BY94" s="321"/>
    </row>
    <row r="95" spans="40:77" ht="24.75" customHeight="1">
      <c r="AP95" s="323" t="s">
        <v>86</v>
      </c>
      <c r="AQ95" s="323"/>
      <c r="AR95" s="323"/>
      <c r="AS95" s="323"/>
      <c r="AT95" s="323"/>
      <c r="AU95" s="323"/>
      <c r="AV95" s="323"/>
      <c r="AW95" s="323"/>
      <c r="AX95" s="323"/>
      <c r="AY95" s="323"/>
      <c r="BK95" s="127"/>
      <c r="BL95" s="323" t="s">
        <v>86</v>
      </c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</row>
    <row r="96" spans="40:77" ht="24.75" customHeight="1">
      <c r="BK96" s="127"/>
    </row>
    <row r="97" spans="40:77" ht="24.75" customHeight="1">
      <c r="AP97" s="313" t="s">
        <v>86</v>
      </c>
      <c r="AQ97" s="313"/>
      <c r="AR97" s="313"/>
      <c r="AS97" s="313"/>
      <c r="AT97" s="313"/>
      <c r="AU97" s="313"/>
      <c r="AV97" s="313"/>
      <c r="AW97" s="313"/>
      <c r="AX97" s="313"/>
      <c r="AY97" s="313"/>
      <c r="BK97" s="127"/>
      <c r="BL97" s="313" t="s">
        <v>86</v>
      </c>
      <c r="BM97" s="313"/>
      <c r="BN97" s="313"/>
      <c r="BO97" s="313"/>
      <c r="BP97" s="313"/>
      <c r="BQ97" s="313"/>
      <c r="BR97" s="313"/>
      <c r="BS97" s="313"/>
      <c r="BT97" s="313"/>
      <c r="BU97" s="313"/>
      <c r="BV97" s="313"/>
      <c r="BW97" s="313"/>
      <c r="BX97" s="313"/>
      <c r="BY97" s="313"/>
    </row>
    <row r="98" spans="40:77" ht="24.75" customHeight="1">
      <c r="AP98" s="314" t="s">
        <v>87</v>
      </c>
      <c r="AQ98" s="314"/>
      <c r="AR98" s="314"/>
      <c r="AS98" s="315" t="str">
        <f>$E$1</f>
        <v>MDP</v>
      </c>
      <c r="AT98" s="315"/>
      <c r="AU98" s="315"/>
      <c r="AV98" s="315"/>
      <c r="AW98" s="315"/>
      <c r="AX98" s="315"/>
      <c r="AY98" s="315"/>
      <c r="BK98" s="127"/>
      <c r="BL98" s="314" t="s">
        <v>87</v>
      </c>
      <c r="BM98" s="314"/>
      <c r="BN98" s="314"/>
      <c r="BO98" s="315" t="str">
        <f>$E$1</f>
        <v>MDP</v>
      </c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</row>
    <row r="99" spans="40:77" ht="24.75" customHeight="1">
      <c r="AP99" s="312" t="s">
        <v>89</v>
      </c>
      <c r="AQ99" s="312"/>
      <c r="AR99" s="312"/>
      <c r="AS99" s="306" t="str">
        <f>$P$1</f>
        <v>IREA Pole Transformers</v>
      </c>
      <c r="AT99" s="306"/>
      <c r="AU99" s="306"/>
      <c r="AV99" s="306"/>
      <c r="AW99" s="306"/>
      <c r="AX99" s="306"/>
      <c r="AY99" s="306"/>
      <c r="BK99" s="127"/>
      <c r="BL99" s="312" t="s">
        <v>89</v>
      </c>
      <c r="BM99" s="312"/>
      <c r="BN99" s="312"/>
      <c r="BO99" s="306" t="str">
        <f>$P$1</f>
        <v>IREA Pole Transformers</v>
      </c>
      <c r="BP99" s="306"/>
      <c r="BQ99" s="306"/>
      <c r="BR99" s="306"/>
      <c r="BS99" s="306"/>
      <c r="BT99" s="306"/>
      <c r="BU99" s="306"/>
      <c r="BV99" s="306"/>
      <c r="BW99" s="306"/>
      <c r="BX99" s="306"/>
      <c r="BY99" s="306"/>
    </row>
    <row r="100" spans="40:77" ht="24.75" customHeight="1">
      <c r="AP100" s="301" t="str">
        <f>CONCATENATE("VOLTAGE:  ",$F$4,"/",$F$5,"V ",$F$6,"-PHASE ",$F$7," WIRE")</f>
        <v>VOLTAGE:  120/208V 3-PHASE 4 WIRE</v>
      </c>
      <c r="AQ100" s="302"/>
      <c r="AR100" s="302"/>
      <c r="AS100" s="302"/>
      <c r="AT100" s="303"/>
      <c r="AU100" s="304" t="s">
        <v>91</v>
      </c>
      <c r="AV100" s="305"/>
      <c r="AW100" s="305"/>
      <c r="AX100" s="307">
        <f ca="1">TODAY()</f>
        <v>40707</v>
      </c>
      <c r="AY100" s="308"/>
      <c r="BK100" s="127"/>
      <c r="BL100" s="301" t="str">
        <f>CONCATENATE("VOLTAGE:  ",$F$4,"/",$F$5,"V ",$F$6,"-PHASE ",$F$7," WIRE")</f>
        <v>VOLTAGE:  120/208V 3-PHASE 4 WIRE</v>
      </c>
      <c r="BM100" s="302"/>
      <c r="BN100" s="302"/>
      <c r="BO100" s="302"/>
      <c r="BP100" s="302"/>
      <c r="BQ100" s="302"/>
      <c r="BR100" s="303"/>
      <c r="BS100" s="304" t="s">
        <v>91</v>
      </c>
      <c r="BT100" s="305"/>
      <c r="BU100" s="305"/>
      <c r="BV100" s="307">
        <f ca="1">TODAY()</f>
        <v>40707</v>
      </c>
      <c r="BW100" s="307"/>
      <c r="BX100" s="307"/>
      <c r="BY100" s="308"/>
    </row>
    <row r="101" spans="40:77" ht="24.75" customHeight="1">
      <c r="AN101" s="168">
        <v>1</v>
      </c>
      <c r="AP101" s="289" t="s">
        <v>93</v>
      </c>
      <c r="AQ101" s="290"/>
      <c r="AR101" s="309" t="s">
        <v>94</v>
      </c>
      <c r="AS101" s="309"/>
      <c r="AT101" s="310"/>
      <c r="AU101" s="289" t="s">
        <v>93</v>
      </c>
      <c r="AV101" s="290"/>
      <c r="AW101" s="324" t="s">
        <v>94</v>
      </c>
      <c r="AX101" s="309"/>
      <c r="AY101" s="310"/>
      <c r="BA101" s="168">
        <v>1</v>
      </c>
      <c r="BK101" s="127"/>
      <c r="BL101" s="288" t="s">
        <v>93</v>
      </c>
      <c r="BM101" s="288"/>
      <c r="BN101" s="324" t="s">
        <v>94</v>
      </c>
      <c r="BO101" s="309"/>
      <c r="BP101" s="309"/>
      <c r="BQ101" s="309"/>
      <c r="BR101" s="310"/>
      <c r="BS101" s="289" t="s">
        <v>93</v>
      </c>
      <c r="BT101" s="290"/>
      <c r="BU101" s="324" t="s">
        <v>94</v>
      </c>
      <c r="BV101" s="309"/>
      <c r="BW101" s="309"/>
      <c r="BX101" s="309"/>
      <c r="BY101" s="310"/>
    </row>
    <row r="102" spans="40:77" ht="24.75" customHeight="1">
      <c r="AN102" s="168" t="str">
        <f>IF(I40=0,IF(I39=0,I33,I39),I40)</f>
        <v>=</v>
      </c>
      <c r="AP102" s="219">
        <v>43</v>
      </c>
      <c r="AQ102" s="220" t="str">
        <f>CONCATENATE(AN102,"P")</f>
        <v>=P</v>
      </c>
      <c r="AR102" s="320" t="str">
        <f t="shared" ref="AR102:AR118" si="22">IF(AN102=1,IF($D40="","",$D40),IF(AND(AN102=2,AN101=1),$D40,IF(AND(AN102=3,AN101=1),$D40,$AR101)))</f>
        <v>LOAD</v>
      </c>
      <c r="AS102" s="320"/>
      <c r="AT102" s="321"/>
      <c r="AU102" s="219">
        <v>44</v>
      </c>
      <c r="AV102" s="220" t="str">
        <f>CONCATENATE(BA102,"P")</f>
        <v>0P</v>
      </c>
      <c r="AW102" s="320" t="str">
        <f t="shared" ref="AW102:AW118" si="23">IF(BA102=1,IF($T40="","",$T40),IF(AND(BA102=2,BA101=1),$T40,IF(AND(BA102=2,BA101=3),$T40,IF(AND(BA102=3,BA101=1),$T40,IF(AND(BA102=3,BA101=2),$T40,$AW101)))))</f>
        <v>LOAD</v>
      </c>
      <c r="AX102" s="320"/>
      <c r="AY102" s="321"/>
      <c r="BA102" s="168">
        <f>IF(S40=0,IF(S39=0,S33,S39),S40)</f>
        <v>0</v>
      </c>
      <c r="BK102" s="127"/>
      <c r="BL102" s="219">
        <v>43</v>
      </c>
      <c r="BM102" s="220" t="str">
        <f>CONCATENATE($AN102,"P")</f>
        <v>=P</v>
      </c>
      <c r="BN102" s="319" t="str">
        <f t="shared" ref="BN102:BN118" si="24">IF($AN102=1,IF($D40="","",$D40),IF(AND($AN102=2,$AN101=1),$D40,IF(AND($AN102=3,$AN101=1),$D40,$BN101)))</f>
        <v>LOAD</v>
      </c>
      <c r="BO102" s="320"/>
      <c r="BP102" s="320"/>
      <c r="BQ102" s="320"/>
      <c r="BR102" s="321"/>
      <c r="BS102" s="219">
        <v>44</v>
      </c>
      <c r="BT102" s="220" t="str">
        <f>CONCATENATE($BA102,"P")</f>
        <v>0P</v>
      </c>
      <c r="BU102" s="319" t="str">
        <f t="shared" ref="BU102:BU118" si="25">IF($BA102=1,IF($T40="","",$T40),IF(AND($BA102=2,$BA101=1),$T40,IF(AND($BA102=2,$BA101=3),$T40,IF(AND($BA102=3,$BA101=1),$T40,IF(AND($BA102=3,$BA101=2),$T40,$BU101)))))</f>
        <v>LOAD</v>
      </c>
      <c r="BV102" s="320"/>
      <c r="BW102" s="320"/>
      <c r="BX102" s="320"/>
      <c r="BY102" s="321"/>
    </row>
    <row r="103" spans="40:77" ht="24" customHeight="1">
      <c r="AN103" s="168" t="str">
        <f t="shared" ref="AN103:AN118" si="26">IF(I41=0,IF(I40=0,I39,I40),I41)</f>
        <v>=</v>
      </c>
      <c r="AP103" s="219">
        <v>45</v>
      </c>
      <c r="AQ103" s="220" t="str">
        <f>CONCATENATE(AN103,"P")</f>
        <v>=P</v>
      </c>
      <c r="AR103" s="320" t="str">
        <f t="shared" si="22"/>
        <v>LOAD</v>
      </c>
      <c r="AS103" s="320"/>
      <c r="AT103" s="321"/>
      <c r="AU103" s="219">
        <v>46</v>
      </c>
      <c r="AV103" s="220" t="str">
        <f t="shared" ref="AV103:AV122" si="27">CONCATENATE(BA103,"P")</f>
        <v>0P</v>
      </c>
      <c r="AW103" s="320" t="str">
        <f t="shared" si="23"/>
        <v>LOAD</v>
      </c>
      <c r="AX103" s="320"/>
      <c r="AY103" s="321"/>
      <c r="BA103" s="168">
        <f t="shared" ref="BA103:BA118" si="28">IF(S41=0,IF(S40=0,S39,S40),S41)</f>
        <v>0</v>
      </c>
      <c r="BK103" s="127"/>
      <c r="BL103" s="219">
        <v>43</v>
      </c>
      <c r="BM103" s="220" t="str">
        <f t="shared" ref="BM103:BM122" si="29">CONCATENATE($AN103,"P")</f>
        <v>=P</v>
      </c>
      <c r="BN103" s="319" t="str">
        <f t="shared" si="24"/>
        <v>LOAD</v>
      </c>
      <c r="BO103" s="320"/>
      <c r="BP103" s="320"/>
      <c r="BQ103" s="320"/>
      <c r="BR103" s="321"/>
      <c r="BS103" s="219">
        <v>46</v>
      </c>
      <c r="BT103" s="220" t="str">
        <f t="shared" ref="BT103:BT122" si="30">CONCATENATE($BA103,"P")</f>
        <v>0P</v>
      </c>
      <c r="BU103" s="319" t="str">
        <f t="shared" si="25"/>
        <v>LOAD</v>
      </c>
      <c r="BV103" s="320"/>
      <c r="BW103" s="320"/>
      <c r="BX103" s="320"/>
      <c r="BY103" s="321"/>
    </row>
    <row r="104" spans="40:77" ht="24" customHeight="1">
      <c r="AN104" s="168" t="str">
        <f t="shared" si="26"/>
        <v>=</v>
      </c>
      <c r="AP104" s="219">
        <v>47</v>
      </c>
      <c r="AQ104" s="220" t="str">
        <f t="shared" ref="AQ104:AQ122" si="31">CONCATENATE(AN104,"P")</f>
        <v>=P</v>
      </c>
      <c r="AR104" s="320" t="str">
        <f t="shared" si="22"/>
        <v>LOAD</v>
      </c>
      <c r="AS104" s="320"/>
      <c r="AT104" s="321"/>
      <c r="AU104" s="219">
        <v>48</v>
      </c>
      <c r="AV104" s="220" t="str">
        <f t="shared" si="27"/>
        <v>0P</v>
      </c>
      <c r="AW104" s="320" t="str">
        <f t="shared" si="23"/>
        <v>LOAD</v>
      </c>
      <c r="AX104" s="320"/>
      <c r="AY104" s="321"/>
      <c r="BA104" s="168">
        <f t="shared" si="28"/>
        <v>0</v>
      </c>
      <c r="BK104" s="127"/>
      <c r="BL104" s="219">
        <v>43</v>
      </c>
      <c r="BM104" s="220" t="str">
        <f t="shared" si="29"/>
        <v>=P</v>
      </c>
      <c r="BN104" s="319" t="str">
        <f t="shared" si="24"/>
        <v>LOAD</v>
      </c>
      <c r="BO104" s="320"/>
      <c r="BP104" s="320"/>
      <c r="BQ104" s="320"/>
      <c r="BR104" s="321"/>
      <c r="BS104" s="219">
        <v>48</v>
      </c>
      <c r="BT104" s="220" t="str">
        <f t="shared" si="30"/>
        <v>0P</v>
      </c>
      <c r="BU104" s="319" t="str">
        <f t="shared" si="25"/>
        <v>LOAD</v>
      </c>
      <c r="BV104" s="320"/>
      <c r="BW104" s="320"/>
      <c r="BX104" s="320"/>
      <c r="BY104" s="321"/>
    </row>
    <row r="105" spans="40:77" ht="24" customHeight="1">
      <c r="AN105" s="168" t="str">
        <f t="shared" si="26"/>
        <v>=</v>
      </c>
      <c r="AP105" s="219">
        <v>49</v>
      </c>
      <c r="AQ105" s="220" t="str">
        <f t="shared" si="31"/>
        <v>=P</v>
      </c>
      <c r="AR105" s="320" t="str">
        <f t="shared" si="22"/>
        <v>LOAD</v>
      </c>
      <c r="AS105" s="320"/>
      <c r="AT105" s="321"/>
      <c r="AU105" s="219">
        <v>50</v>
      </c>
      <c r="AV105" s="220" t="str">
        <f t="shared" si="27"/>
        <v>0P</v>
      </c>
      <c r="AW105" s="320" t="str">
        <f t="shared" si="23"/>
        <v>LOAD</v>
      </c>
      <c r="AX105" s="320"/>
      <c r="AY105" s="321"/>
      <c r="BA105" s="168">
        <f t="shared" si="28"/>
        <v>0</v>
      </c>
      <c r="BK105" s="127"/>
      <c r="BL105" s="219">
        <v>43</v>
      </c>
      <c r="BM105" s="220" t="str">
        <f t="shared" si="29"/>
        <v>=P</v>
      </c>
      <c r="BN105" s="319" t="str">
        <f t="shared" si="24"/>
        <v>LOAD</v>
      </c>
      <c r="BO105" s="320"/>
      <c r="BP105" s="320"/>
      <c r="BQ105" s="320"/>
      <c r="BR105" s="321"/>
      <c r="BS105" s="219">
        <v>50</v>
      </c>
      <c r="BT105" s="220" t="str">
        <f t="shared" si="30"/>
        <v>0P</v>
      </c>
      <c r="BU105" s="319" t="str">
        <f t="shared" si="25"/>
        <v>LOAD</v>
      </c>
      <c r="BV105" s="320"/>
      <c r="BW105" s="320"/>
      <c r="BX105" s="320"/>
      <c r="BY105" s="321"/>
    </row>
    <row r="106" spans="40:77" ht="24" customHeight="1">
      <c r="AN106" s="168" t="str">
        <f t="shared" si="26"/>
        <v>=</v>
      </c>
      <c r="AP106" s="219">
        <v>51</v>
      </c>
      <c r="AQ106" s="220" t="str">
        <f t="shared" si="31"/>
        <v>=P</v>
      </c>
      <c r="AR106" s="320" t="str">
        <f t="shared" si="22"/>
        <v>LOAD</v>
      </c>
      <c r="AS106" s="320"/>
      <c r="AT106" s="321"/>
      <c r="AU106" s="219">
        <v>52</v>
      </c>
      <c r="AV106" s="220" t="str">
        <f t="shared" si="27"/>
        <v>0P</v>
      </c>
      <c r="AW106" s="320" t="str">
        <f t="shared" si="23"/>
        <v>LOAD</v>
      </c>
      <c r="AX106" s="320"/>
      <c r="AY106" s="321"/>
      <c r="BA106" s="168">
        <f t="shared" si="28"/>
        <v>0</v>
      </c>
      <c r="BK106" s="127"/>
      <c r="BL106" s="219">
        <v>43</v>
      </c>
      <c r="BM106" s="220" t="str">
        <f t="shared" si="29"/>
        <v>=P</v>
      </c>
      <c r="BN106" s="319" t="str">
        <f t="shared" si="24"/>
        <v>LOAD</v>
      </c>
      <c r="BO106" s="320"/>
      <c r="BP106" s="320"/>
      <c r="BQ106" s="320"/>
      <c r="BR106" s="321"/>
      <c r="BS106" s="219">
        <v>52</v>
      </c>
      <c r="BT106" s="220" t="str">
        <f t="shared" si="30"/>
        <v>0P</v>
      </c>
      <c r="BU106" s="319" t="str">
        <f t="shared" si="25"/>
        <v>LOAD</v>
      </c>
      <c r="BV106" s="320"/>
      <c r="BW106" s="320"/>
      <c r="BX106" s="320"/>
      <c r="BY106" s="321"/>
    </row>
    <row r="107" spans="40:77" ht="24" customHeight="1">
      <c r="AN107" s="168" t="str">
        <f t="shared" si="26"/>
        <v>=</v>
      </c>
      <c r="AP107" s="219">
        <v>53</v>
      </c>
      <c r="AQ107" s="220" t="str">
        <f t="shared" si="31"/>
        <v>=P</v>
      </c>
      <c r="AR107" s="320" t="str">
        <f t="shared" si="22"/>
        <v>LOAD</v>
      </c>
      <c r="AS107" s="320"/>
      <c r="AT107" s="321"/>
      <c r="AU107" s="219">
        <v>54</v>
      </c>
      <c r="AV107" s="220" t="str">
        <f t="shared" si="27"/>
        <v>0P</v>
      </c>
      <c r="AW107" s="320" t="str">
        <f t="shared" si="23"/>
        <v>LOAD</v>
      </c>
      <c r="AX107" s="320"/>
      <c r="AY107" s="321"/>
      <c r="BA107" s="168">
        <f t="shared" si="28"/>
        <v>0</v>
      </c>
      <c r="BK107" s="127"/>
      <c r="BL107" s="219">
        <v>43</v>
      </c>
      <c r="BM107" s="220" t="str">
        <f t="shared" si="29"/>
        <v>=P</v>
      </c>
      <c r="BN107" s="319" t="str">
        <f t="shared" si="24"/>
        <v>LOAD</v>
      </c>
      <c r="BO107" s="320"/>
      <c r="BP107" s="320"/>
      <c r="BQ107" s="320"/>
      <c r="BR107" s="321"/>
      <c r="BS107" s="219">
        <v>54</v>
      </c>
      <c r="BT107" s="220" t="str">
        <f t="shared" si="30"/>
        <v>0P</v>
      </c>
      <c r="BU107" s="319" t="str">
        <f t="shared" si="25"/>
        <v>LOAD</v>
      </c>
      <c r="BV107" s="320"/>
      <c r="BW107" s="320"/>
      <c r="BX107" s="320"/>
      <c r="BY107" s="321"/>
    </row>
    <row r="108" spans="40:77" ht="24" customHeight="1">
      <c r="AN108" s="168" t="str">
        <f t="shared" si="26"/>
        <v>=</v>
      </c>
      <c r="AP108" s="219">
        <v>55</v>
      </c>
      <c r="AQ108" s="220" t="str">
        <f t="shared" si="31"/>
        <v>=P</v>
      </c>
      <c r="AR108" s="320" t="str">
        <f t="shared" si="22"/>
        <v>LOAD</v>
      </c>
      <c r="AS108" s="320"/>
      <c r="AT108" s="321"/>
      <c r="AU108" s="219">
        <v>56</v>
      </c>
      <c r="AV108" s="220" t="str">
        <f t="shared" si="27"/>
        <v>0P</v>
      </c>
      <c r="AW108" s="320" t="str">
        <f t="shared" si="23"/>
        <v>LOAD</v>
      </c>
      <c r="AX108" s="320"/>
      <c r="AY108" s="321"/>
      <c r="BA108" s="168">
        <f t="shared" si="28"/>
        <v>0</v>
      </c>
      <c r="BK108" s="127"/>
      <c r="BL108" s="219">
        <v>43</v>
      </c>
      <c r="BM108" s="220" t="str">
        <f t="shared" si="29"/>
        <v>=P</v>
      </c>
      <c r="BN108" s="319" t="str">
        <f t="shared" si="24"/>
        <v>LOAD</v>
      </c>
      <c r="BO108" s="320"/>
      <c r="BP108" s="320"/>
      <c r="BQ108" s="320"/>
      <c r="BR108" s="321"/>
      <c r="BS108" s="219">
        <v>56</v>
      </c>
      <c r="BT108" s="220" t="str">
        <f t="shared" si="30"/>
        <v>0P</v>
      </c>
      <c r="BU108" s="319" t="str">
        <f t="shared" si="25"/>
        <v>LOAD</v>
      </c>
      <c r="BV108" s="320"/>
      <c r="BW108" s="320"/>
      <c r="BX108" s="320"/>
      <c r="BY108" s="321"/>
    </row>
    <row r="109" spans="40:77" ht="24" customHeight="1">
      <c r="AN109" s="168" t="str">
        <f t="shared" si="26"/>
        <v>=</v>
      </c>
      <c r="AP109" s="219">
        <v>57</v>
      </c>
      <c r="AQ109" s="220" t="str">
        <f t="shared" si="31"/>
        <v>=P</v>
      </c>
      <c r="AR109" s="320" t="str">
        <f t="shared" si="22"/>
        <v>LOAD</v>
      </c>
      <c r="AS109" s="320"/>
      <c r="AT109" s="321"/>
      <c r="AU109" s="219">
        <v>58</v>
      </c>
      <c r="AV109" s="220" t="str">
        <f t="shared" si="27"/>
        <v>0P</v>
      </c>
      <c r="AW109" s="320" t="str">
        <f t="shared" si="23"/>
        <v>LOAD</v>
      </c>
      <c r="AX109" s="320"/>
      <c r="AY109" s="321"/>
      <c r="BA109" s="168">
        <f t="shared" si="28"/>
        <v>0</v>
      </c>
      <c r="BK109" s="127"/>
      <c r="BL109" s="219">
        <v>43</v>
      </c>
      <c r="BM109" s="220" t="str">
        <f t="shared" si="29"/>
        <v>=P</v>
      </c>
      <c r="BN109" s="319" t="str">
        <f t="shared" si="24"/>
        <v>LOAD</v>
      </c>
      <c r="BO109" s="320"/>
      <c r="BP109" s="320"/>
      <c r="BQ109" s="320"/>
      <c r="BR109" s="321"/>
      <c r="BS109" s="219">
        <v>58</v>
      </c>
      <c r="BT109" s="220" t="str">
        <f t="shared" si="30"/>
        <v>0P</v>
      </c>
      <c r="BU109" s="319" t="str">
        <f t="shared" si="25"/>
        <v>LOAD</v>
      </c>
      <c r="BV109" s="320"/>
      <c r="BW109" s="320"/>
      <c r="BX109" s="320"/>
      <c r="BY109" s="321"/>
    </row>
    <row r="110" spans="40:77" ht="24" customHeight="1">
      <c r="AN110" s="168" t="str">
        <f t="shared" si="26"/>
        <v>=</v>
      </c>
      <c r="AP110" s="219">
        <v>59</v>
      </c>
      <c r="AQ110" s="220" t="str">
        <f t="shared" si="31"/>
        <v>=P</v>
      </c>
      <c r="AR110" s="320" t="str">
        <f t="shared" si="22"/>
        <v>LOAD</v>
      </c>
      <c r="AS110" s="320"/>
      <c r="AT110" s="321"/>
      <c r="AU110" s="219">
        <v>60</v>
      </c>
      <c r="AV110" s="220" t="str">
        <f t="shared" si="27"/>
        <v>0P</v>
      </c>
      <c r="AW110" s="320" t="str">
        <f t="shared" si="23"/>
        <v>LOAD</v>
      </c>
      <c r="AX110" s="320"/>
      <c r="AY110" s="321"/>
      <c r="BA110" s="168">
        <f t="shared" si="28"/>
        <v>0</v>
      </c>
      <c r="BK110" s="127"/>
      <c r="BL110" s="219">
        <v>43</v>
      </c>
      <c r="BM110" s="220" t="str">
        <f t="shared" si="29"/>
        <v>=P</v>
      </c>
      <c r="BN110" s="319" t="str">
        <f t="shared" si="24"/>
        <v>LOAD</v>
      </c>
      <c r="BO110" s="320"/>
      <c r="BP110" s="320"/>
      <c r="BQ110" s="320"/>
      <c r="BR110" s="321"/>
      <c r="BS110" s="219">
        <v>60</v>
      </c>
      <c r="BT110" s="220" t="str">
        <f t="shared" si="30"/>
        <v>0P</v>
      </c>
      <c r="BU110" s="319" t="str">
        <f t="shared" si="25"/>
        <v>LOAD</v>
      </c>
      <c r="BV110" s="320"/>
      <c r="BW110" s="320"/>
      <c r="BX110" s="320"/>
      <c r="BY110" s="321"/>
    </row>
    <row r="111" spans="40:77" ht="24" customHeight="1">
      <c r="AN111" s="168" t="str">
        <f t="shared" si="26"/>
        <v>=</v>
      </c>
      <c r="AP111" s="219">
        <v>61</v>
      </c>
      <c r="AQ111" s="220" t="str">
        <f t="shared" si="31"/>
        <v>=P</v>
      </c>
      <c r="AR111" s="320" t="str">
        <f t="shared" si="22"/>
        <v>LOAD</v>
      </c>
      <c r="AS111" s="320"/>
      <c r="AT111" s="321"/>
      <c r="AU111" s="219">
        <v>62</v>
      </c>
      <c r="AV111" s="220" t="str">
        <f t="shared" si="27"/>
        <v>0P</v>
      </c>
      <c r="AW111" s="320" t="str">
        <f t="shared" si="23"/>
        <v>LOAD</v>
      </c>
      <c r="AX111" s="320"/>
      <c r="AY111" s="321"/>
      <c r="BA111" s="168">
        <f t="shared" si="28"/>
        <v>0</v>
      </c>
      <c r="BK111" s="127"/>
      <c r="BL111" s="219">
        <v>43</v>
      </c>
      <c r="BM111" s="220" t="str">
        <f t="shared" si="29"/>
        <v>=P</v>
      </c>
      <c r="BN111" s="319" t="str">
        <f t="shared" si="24"/>
        <v>LOAD</v>
      </c>
      <c r="BO111" s="320"/>
      <c r="BP111" s="320"/>
      <c r="BQ111" s="320"/>
      <c r="BR111" s="321"/>
      <c r="BS111" s="219">
        <v>62</v>
      </c>
      <c r="BT111" s="220" t="str">
        <f t="shared" si="30"/>
        <v>0P</v>
      </c>
      <c r="BU111" s="319" t="str">
        <f t="shared" si="25"/>
        <v>LOAD</v>
      </c>
      <c r="BV111" s="320"/>
      <c r="BW111" s="320"/>
      <c r="BX111" s="320"/>
      <c r="BY111" s="321"/>
    </row>
    <row r="112" spans="40:77" ht="24" customHeight="1">
      <c r="AN112" s="168" t="str">
        <f t="shared" si="26"/>
        <v>=</v>
      </c>
      <c r="AP112" s="219">
        <v>63</v>
      </c>
      <c r="AQ112" s="220" t="str">
        <f t="shared" si="31"/>
        <v>=P</v>
      </c>
      <c r="AR112" s="320" t="str">
        <f t="shared" si="22"/>
        <v>LOAD</v>
      </c>
      <c r="AS112" s="320"/>
      <c r="AT112" s="321"/>
      <c r="AU112" s="219">
        <v>64</v>
      </c>
      <c r="AV112" s="220" t="str">
        <f t="shared" si="27"/>
        <v>0P</v>
      </c>
      <c r="AW112" s="320" t="str">
        <f t="shared" si="23"/>
        <v>LOAD</v>
      </c>
      <c r="AX112" s="320"/>
      <c r="AY112" s="321"/>
      <c r="BA112" s="168">
        <f t="shared" si="28"/>
        <v>0</v>
      </c>
      <c r="BK112" s="127"/>
      <c r="BL112" s="219">
        <v>43</v>
      </c>
      <c r="BM112" s="220" t="str">
        <f t="shared" si="29"/>
        <v>=P</v>
      </c>
      <c r="BN112" s="319" t="str">
        <f t="shared" si="24"/>
        <v>LOAD</v>
      </c>
      <c r="BO112" s="320"/>
      <c r="BP112" s="320"/>
      <c r="BQ112" s="320"/>
      <c r="BR112" s="321"/>
      <c r="BS112" s="219">
        <v>64</v>
      </c>
      <c r="BT112" s="220" t="str">
        <f t="shared" si="30"/>
        <v>0P</v>
      </c>
      <c r="BU112" s="319" t="str">
        <f t="shared" si="25"/>
        <v>LOAD</v>
      </c>
      <c r="BV112" s="320"/>
      <c r="BW112" s="320"/>
      <c r="BX112" s="320"/>
      <c r="BY112" s="321"/>
    </row>
    <row r="113" spans="40:77" ht="24" customHeight="1">
      <c r="AN113" s="168" t="str">
        <f t="shared" si="26"/>
        <v>=</v>
      </c>
      <c r="AP113" s="219">
        <v>65</v>
      </c>
      <c r="AQ113" s="220" t="str">
        <f t="shared" si="31"/>
        <v>=P</v>
      </c>
      <c r="AR113" s="320" t="str">
        <f t="shared" si="22"/>
        <v>LOAD</v>
      </c>
      <c r="AS113" s="320"/>
      <c r="AT113" s="321"/>
      <c r="AU113" s="219">
        <v>66</v>
      </c>
      <c r="AV113" s="220" t="str">
        <f t="shared" si="27"/>
        <v>0P</v>
      </c>
      <c r="AW113" s="320" t="str">
        <f t="shared" si="23"/>
        <v>LOAD</v>
      </c>
      <c r="AX113" s="320"/>
      <c r="AY113" s="321"/>
      <c r="BA113" s="168">
        <f t="shared" si="28"/>
        <v>0</v>
      </c>
      <c r="BK113" s="127"/>
      <c r="BL113" s="219">
        <v>43</v>
      </c>
      <c r="BM113" s="220" t="str">
        <f t="shared" si="29"/>
        <v>=P</v>
      </c>
      <c r="BN113" s="319" t="str">
        <f t="shared" si="24"/>
        <v>LOAD</v>
      </c>
      <c r="BO113" s="320"/>
      <c r="BP113" s="320"/>
      <c r="BQ113" s="320"/>
      <c r="BR113" s="321"/>
      <c r="BS113" s="219">
        <v>66</v>
      </c>
      <c r="BT113" s="220" t="str">
        <f t="shared" si="30"/>
        <v>0P</v>
      </c>
      <c r="BU113" s="319" t="str">
        <f t="shared" si="25"/>
        <v>LOAD</v>
      </c>
      <c r="BV113" s="320"/>
      <c r="BW113" s="320"/>
      <c r="BX113" s="320"/>
      <c r="BY113" s="321"/>
    </row>
    <row r="114" spans="40:77" ht="24" customHeight="1">
      <c r="AN114" s="168" t="str">
        <f t="shared" si="26"/>
        <v>=</v>
      </c>
      <c r="AP114" s="219">
        <v>67</v>
      </c>
      <c r="AQ114" s="220" t="str">
        <f t="shared" si="31"/>
        <v>=P</v>
      </c>
      <c r="AR114" s="320" t="str">
        <f t="shared" si="22"/>
        <v>LOAD</v>
      </c>
      <c r="AS114" s="320"/>
      <c r="AT114" s="321"/>
      <c r="AU114" s="219">
        <v>68</v>
      </c>
      <c r="AV114" s="220" t="str">
        <f t="shared" si="27"/>
        <v>0P</v>
      </c>
      <c r="AW114" s="320" t="str">
        <f t="shared" si="23"/>
        <v>LOAD</v>
      </c>
      <c r="AX114" s="320"/>
      <c r="AY114" s="321"/>
      <c r="BA114" s="168">
        <f t="shared" si="28"/>
        <v>0</v>
      </c>
      <c r="BK114" s="127"/>
      <c r="BL114" s="219">
        <v>43</v>
      </c>
      <c r="BM114" s="220" t="str">
        <f t="shared" si="29"/>
        <v>=P</v>
      </c>
      <c r="BN114" s="319" t="str">
        <f t="shared" si="24"/>
        <v>LOAD</v>
      </c>
      <c r="BO114" s="320"/>
      <c r="BP114" s="320"/>
      <c r="BQ114" s="320"/>
      <c r="BR114" s="321"/>
      <c r="BS114" s="219">
        <v>68</v>
      </c>
      <c r="BT114" s="220" t="str">
        <f t="shared" si="30"/>
        <v>0P</v>
      </c>
      <c r="BU114" s="319" t="str">
        <f t="shared" si="25"/>
        <v>LOAD</v>
      </c>
      <c r="BV114" s="320"/>
      <c r="BW114" s="320"/>
      <c r="BX114" s="320"/>
      <c r="BY114" s="321"/>
    </row>
    <row r="115" spans="40:77" ht="24" customHeight="1">
      <c r="AN115" s="168" t="str">
        <f t="shared" si="26"/>
        <v>=</v>
      </c>
      <c r="AP115" s="219">
        <v>69</v>
      </c>
      <c r="AQ115" s="220" t="str">
        <f t="shared" si="31"/>
        <v>=P</v>
      </c>
      <c r="AR115" s="320" t="str">
        <f t="shared" si="22"/>
        <v>LOAD</v>
      </c>
      <c r="AS115" s="320"/>
      <c r="AT115" s="321"/>
      <c r="AU115" s="219">
        <v>70</v>
      </c>
      <c r="AV115" s="220" t="str">
        <f t="shared" si="27"/>
        <v>0P</v>
      </c>
      <c r="AW115" s="320" t="str">
        <f t="shared" si="23"/>
        <v>LOAD</v>
      </c>
      <c r="AX115" s="320"/>
      <c r="AY115" s="321"/>
      <c r="BA115" s="168">
        <f t="shared" si="28"/>
        <v>0</v>
      </c>
      <c r="BK115" s="127"/>
      <c r="BL115" s="219">
        <v>43</v>
      </c>
      <c r="BM115" s="220" t="str">
        <f t="shared" si="29"/>
        <v>=P</v>
      </c>
      <c r="BN115" s="319" t="str">
        <f t="shared" si="24"/>
        <v>LOAD</v>
      </c>
      <c r="BO115" s="320"/>
      <c r="BP115" s="320"/>
      <c r="BQ115" s="320"/>
      <c r="BR115" s="321"/>
      <c r="BS115" s="219">
        <v>70</v>
      </c>
      <c r="BT115" s="220" t="str">
        <f t="shared" si="30"/>
        <v>0P</v>
      </c>
      <c r="BU115" s="319" t="str">
        <f t="shared" si="25"/>
        <v>LOAD</v>
      </c>
      <c r="BV115" s="320"/>
      <c r="BW115" s="320"/>
      <c r="BX115" s="320"/>
      <c r="BY115" s="321"/>
    </row>
    <row r="116" spans="40:77" ht="24" customHeight="1">
      <c r="AN116" s="168" t="str">
        <f t="shared" si="26"/>
        <v>=</v>
      </c>
      <c r="AP116" s="219">
        <v>71</v>
      </c>
      <c r="AQ116" s="220" t="str">
        <f t="shared" si="31"/>
        <v>=P</v>
      </c>
      <c r="AR116" s="320" t="str">
        <f t="shared" si="22"/>
        <v>LOAD</v>
      </c>
      <c r="AS116" s="320"/>
      <c r="AT116" s="321"/>
      <c r="AU116" s="219">
        <v>72</v>
      </c>
      <c r="AV116" s="220" t="str">
        <f t="shared" si="27"/>
        <v>0P</v>
      </c>
      <c r="AW116" s="320" t="str">
        <f t="shared" si="23"/>
        <v>LOAD</v>
      </c>
      <c r="AX116" s="320"/>
      <c r="AY116" s="321"/>
      <c r="BA116" s="168">
        <f t="shared" si="28"/>
        <v>0</v>
      </c>
      <c r="BK116" s="127"/>
      <c r="BL116" s="219">
        <v>43</v>
      </c>
      <c r="BM116" s="220" t="str">
        <f t="shared" si="29"/>
        <v>=P</v>
      </c>
      <c r="BN116" s="319" t="str">
        <f t="shared" si="24"/>
        <v>LOAD</v>
      </c>
      <c r="BO116" s="320"/>
      <c r="BP116" s="320"/>
      <c r="BQ116" s="320"/>
      <c r="BR116" s="321"/>
      <c r="BS116" s="219">
        <v>72</v>
      </c>
      <c r="BT116" s="220" t="str">
        <f t="shared" si="30"/>
        <v>0P</v>
      </c>
      <c r="BU116" s="319" t="str">
        <f t="shared" si="25"/>
        <v>LOAD</v>
      </c>
      <c r="BV116" s="320"/>
      <c r="BW116" s="320"/>
      <c r="BX116" s="320"/>
      <c r="BY116" s="321"/>
    </row>
    <row r="117" spans="40:77" ht="24" customHeight="1">
      <c r="AN117" s="168" t="str">
        <f t="shared" si="26"/>
        <v>=</v>
      </c>
      <c r="AP117" s="219">
        <v>73</v>
      </c>
      <c r="AQ117" s="220" t="str">
        <f t="shared" si="31"/>
        <v>=P</v>
      </c>
      <c r="AR117" s="320" t="str">
        <f t="shared" si="22"/>
        <v>LOAD</v>
      </c>
      <c r="AS117" s="320"/>
      <c r="AT117" s="321"/>
      <c r="AU117" s="219">
        <v>74</v>
      </c>
      <c r="AV117" s="220" t="str">
        <f t="shared" si="27"/>
        <v>0P</v>
      </c>
      <c r="AW117" s="320" t="str">
        <f t="shared" si="23"/>
        <v>LOAD</v>
      </c>
      <c r="AX117" s="320"/>
      <c r="AY117" s="321"/>
      <c r="BA117" s="168">
        <f t="shared" si="28"/>
        <v>0</v>
      </c>
      <c r="BK117" s="127"/>
      <c r="BL117" s="219">
        <v>43</v>
      </c>
      <c r="BM117" s="220" t="str">
        <f t="shared" si="29"/>
        <v>=P</v>
      </c>
      <c r="BN117" s="319" t="str">
        <f t="shared" si="24"/>
        <v>LOAD</v>
      </c>
      <c r="BO117" s="320"/>
      <c r="BP117" s="320"/>
      <c r="BQ117" s="320"/>
      <c r="BR117" s="321"/>
      <c r="BS117" s="219">
        <v>74</v>
      </c>
      <c r="BT117" s="220" t="str">
        <f t="shared" si="30"/>
        <v>0P</v>
      </c>
      <c r="BU117" s="319" t="str">
        <f t="shared" si="25"/>
        <v>LOAD</v>
      </c>
      <c r="BV117" s="320"/>
      <c r="BW117" s="320"/>
      <c r="BX117" s="320"/>
      <c r="BY117" s="321"/>
    </row>
    <row r="118" spans="40:77" ht="24" customHeight="1">
      <c r="AN118" s="168">
        <f t="shared" si="26"/>
        <v>0</v>
      </c>
      <c r="AP118" s="219">
        <v>75</v>
      </c>
      <c r="AQ118" s="220" t="str">
        <f t="shared" si="31"/>
        <v>0P</v>
      </c>
      <c r="AR118" s="320" t="str">
        <f t="shared" si="22"/>
        <v>LOAD</v>
      </c>
      <c r="AS118" s="320"/>
      <c r="AT118" s="321"/>
      <c r="AU118" s="219">
        <v>76</v>
      </c>
      <c r="AV118" s="220" t="str">
        <f t="shared" si="27"/>
        <v>0P</v>
      </c>
      <c r="AW118" s="320" t="str">
        <f t="shared" si="23"/>
        <v>LOAD</v>
      </c>
      <c r="AX118" s="320"/>
      <c r="AY118" s="321"/>
      <c r="BA118" s="168">
        <f t="shared" si="28"/>
        <v>0</v>
      </c>
      <c r="BK118" s="127"/>
      <c r="BL118" s="219">
        <v>43</v>
      </c>
      <c r="BM118" s="220" t="str">
        <f t="shared" si="29"/>
        <v>0P</v>
      </c>
      <c r="BN118" s="319" t="str">
        <f t="shared" si="24"/>
        <v>LOAD</v>
      </c>
      <c r="BO118" s="320"/>
      <c r="BP118" s="320"/>
      <c r="BQ118" s="320"/>
      <c r="BR118" s="321"/>
      <c r="BS118" s="219">
        <v>76</v>
      </c>
      <c r="BT118" s="220" t="str">
        <f t="shared" si="30"/>
        <v>0P</v>
      </c>
      <c r="BU118" s="319" t="str">
        <f t="shared" si="25"/>
        <v>LOAD</v>
      </c>
      <c r="BV118" s="320"/>
      <c r="BW118" s="320"/>
      <c r="BX118" s="320"/>
      <c r="BY118" s="321"/>
    </row>
    <row r="119" spans="40:77" ht="24" customHeight="1">
      <c r="AN119" s="168">
        <f>IF(I34=0,IF(I56=0,I55,I56),I34)</f>
        <v>0</v>
      </c>
      <c r="AP119" s="219">
        <v>77</v>
      </c>
      <c r="AQ119" s="220" t="str">
        <f t="shared" si="31"/>
        <v>0P</v>
      </c>
      <c r="AR119" s="320" t="str">
        <f>IF(AN119=1,IF($D34="","",$D34),IF(AND(AN119=2,AN118=1),$D34,IF(AND(AN119=3,AN118=1),$D34,$AR118)))</f>
        <v>LOAD</v>
      </c>
      <c r="AS119" s="320"/>
      <c r="AT119" s="321"/>
      <c r="AU119" s="219">
        <v>78</v>
      </c>
      <c r="AV119" s="220" t="str">
        <f t="shared" si="27"/>
        <v>0P</v>
      </c>
      <c r="AW119" s="320" t="str">
        <f>IF(BA119=1,IF($T34="","",$T34),IF(AND(BA119=2,BA118=1),$T34,IF(AND(BA119=2,BA118=3),$T34,IF(AND(BA119=3,BA118=1),$T34,IF(AND(BA119=3,BA118=2),$T34,$AW118)))))</f>
        <v>LOAD</v>
      </c>
      <c r="AX119" s="320"/>
      <c r="AY119" s="321"/>
      <c r="BA119" s="168">
        <f>IF(S34=0,IF(S56=0,S55,S56),S34)</f>
        <v>0</v>
      </c>
      <c r="BK119" s="127"/>
      <c r="BL119" s="219">
        <v>43</v>
      </c>
      <c r="BM119" s="220" t="str">
        <f t="shared" si="29"/>
        <v>0P</v>
      </c>
      <c r="BN119" s="319" t="str">
        <f>IF($AN119=1,IF($D34="","",$D34),IF(AND($AN119=2,$AN118=1),$D34,IF(AND($AN119=3,$AN118=1),$D34,$BN118)))</f>
        <v>LOAD</v>
      </c>
      <c r="BO119" s="320"/>
      <c r="BP119" s="320"/>
      <c r="BQ119" s="320"/>
      <c r="BR119" s="321"/>
      <c r="BS119" s="219">
        <v>78</v>
      </c>
      <c r="BT119" s="220" t="str">
        <f t="shared" si="30"/>
        <v>0P</v>
      </c>
      <c r="BU119" s="319" t="str">
        <f>IF($BA119=1,IF($T34="","",$T34),IF(AND($BA119=2,$BA118=1),$T34,IF(AND($BA119=2,$BA118=3),$T34,IF(AND($BA119=3,$BA118=1),$T34,IF(AND($BA119=3,$BA118=2),$T34,$BU118)))))</f>
        <v>LOAD</v>
      </c>
      <c r="BV119" s="320"/>
      <c r="BW119" s="320"/>
      <c r="BX119" s="320"/>
      <c r="BY119" s="321"/>
    </row>
    <row r="120" spans="40:77" ht="24" customHeight="1">
      <c r="AN120" s="168">
        <f>IF(I35=0,IF(I34=0,I56,I34),I35)</f>
        <v>0</v>
      </c>
      <c r="AP120" s="219">
        <v>79</v>
      </c>
      <c r="AQ120" s="220" t="str">
        <f t="shared" si="31"/>
        <v>0P</v>
      </c>
      <c r="AR120" s="320" t="str">
        <f>IF(AN120=1,IF($D35="","",$D35),IF(AND(AN120=2,AN119=1),$D35,IF(AND(AN120=3,AN119=1),$D35,$AR119)))</f>
        <v>LOAD</v>
      </c>
      <c r="AS120" s="320"/>
      <c r="AT120" s="321"/>
      <c r="AU120" s="219">
        <v>80</v>
      </c>
      <c r="AV120" s="220" t="str">
        <f t="shared" si="27"/>
        <v>0P</v>
      </c>
      <c r="AW120" s="320" t="str">
        <f>IF(BA120=1,IF($T35="","",$T35),IF(AND(BA120=2,BA119=1),$T35,IF(AND(BA120=2,BA119=3),$T35,IF(AND(BA120=3,BA119=1),$T35,IF(AND(BA120=3,BA119=2),$T35,$AW119)))))</f>
        <v>LOAD</v>
      </c>
      <c r="AX120" s="320"/>
      <c r="AY120" s="321"/>
      <c r="BA120" s="168">
        <f>IF(S35=0,IF(S34=0,S56,S34),S35)</f>
        <v>0</v>
      </c>
      <c r="BK120" s="127"/>
      <c r="BL120" s="219">
        <v>43</v>
      </c>
      <c r="BM120" s="220" t="str">
        <f t="shared" si="29"/>
        <v>0P</v>
      </c>
      <c r="BN120" s="319" t="str">
        <f>IF($AN120=1,IF($D35="","",$D35),IF(AND($AN120=2,$AN119=1),$D35,IF(AND($AN120=3,$AN119=1),$D35,$BN119)))</f>
        <v>LOAD</v>
      </c>
      <c r="BO120" s="320"/>
      <c r="BP120" s="320"/>
      <c r="BQ120" s="320"/>
      <c r="BR120" s="321"/>
      <c r="BS120" s="219">
        <v>80</v>
      </c>
      <c r="BT120" s="220" t="str">
        <f t="shared" si="30"/>
        <v>0P</v>
      </c>
      <c r="BU120" s="319" t="str">
        <f>IF($BA120=1,IF($T35="","",$T35),IF(AND($BA120=2,$BA119=1),$T35,IF(AND($BA120=2,$BA119=3),$T35,IF(AND($BA120=3,$BA119=1),$T35,IF(AND($BA120=3,$BA119=2),$T35,$BU119)))))</f>
        <v>LOAD</v>
      </c>
      <c r="BV120" s="320"/>
      <c r="BW120" s="320"/>
      <c r="BX120" s="320"/>
      <c r="BY120" s="321"/>
    </row>
    <row r="121" spans="40:77" ht="24" customHeight="1">
      <c r="AN121" s="168">
        <f>IF(I36=0,IF(I35=0,I34,I35),I36)</f>
        <v>0</v>
      </c>
      <c r="AP121" s="219">
        <v>81</v>
      </c>
      <c r="AQ121" s="220" t="str">
        <f t="shared" si="31"/>
        <v>0P</v>
      </c>
      <c r="AR121" s="320" t="str">
        <f>IF(AN121=1,IF($D36="","",$D36),IF(AND(AN121=2,AN120=1),$D36,IF(AND(AN121=3,AN120=1),$D36,$AR120)))</f>
        <v>LOAD</v>
      </c>
      <c r="AS121" s="320"/>
      <c r="AT121" s="321"/>
      <c r="AU121" s="219">
        <v>82</v>
      </c>
      <c r="AV121" s="220" t="str">
        <f t="shared" si="27"/>
        <v>0P</v>
      </c>
      <c r="AW121" s="320" t="str">
        <f>IF(BA121=1,IF($T36="","",$T36),IF(AND(BA121=2,BA120=1),$T36,IF(AND(BA121=2,BA120=3),$T36,IF(AND(BA121=3,BA120=1),$T36,IF(AND(BA121=3,BA120=2),$T36,$AW120)))))</f>
        <v>LOAD</v>
      </c>
      <c r="AX121" s="320"/>
      <c r="AY121" s="321"/>
      <c r="BA121" s="168">
        <f>IF(S36=0,IF(S35=0,S34,S35),S36)</f>
        <v>0</v>
      </c>
      <c r="BK121" s="127"/>
      <c r="BL121" s="219">
        <v>43</v>
      </c>
      <c r="BM121" s="220" t="str">
        <f t="shared" si="29"/>
        <v>0P</v>
      </c>
      <c r="BN121" s="319" t="str">
        <f>IF($AN121=1,IF($D36="","",$D36),IF(AND($AN121=2,$AN120=1),$D36,IF(AND($AN121=3,$AN120=1),$D36,$BN120)))</f>
        <v>LOAD</v>
      </c>
      <c r="BO121" s="320"/>
      <c r="BP121" s="320"/>
      <c r="BQ121" s="320"/>
      <c r="BR121" s="321"/>
      <c r="BS121" s="219">
        <v>82</v>
      </c>
      <c r="BT121" s="220" t="str">
        <f t="shared" si="30"/>
        <v>0P</v>
      </c>
      <c r="BU121" s="319" t="str">
        <f>IF($BA121=1,IF($T36="","",$T36),IF(AND($BA121=2,$BA120=1),$T36,IF(AND($BA121=2,$BA120=3),$T36,IF(AND($BA121=3,$BA120=1),$T36,IF(AND($BA121=3,$BA120=2),$T36,$BU120)))))</f>
        <v>LOAD</v>
      </c>
      <c r="BV121" s="320"/>
      <c r="BW121" s="320"/>
      <c r="BX121" s="320"/>
      <c r="BY121" s="321"/>
    </row>
    <row r="122" spans="40:77" ht="24" customHeight="1">
      <c r="AN122" s="168">
        <f>IF(I37=0,IF(I36=0,I35,I36),I37)</f>
        <v>0</v>
      </c>
      <c r="AP122" s="219">
        <v>83</v>
      </c>
      <c r="AQ122" s="220" t="str">
        <f t="shared" si="31"/>
        <v>0P</v>
      </c>
      <c r="AR122" s="320" t="str">
        <f>IF(AN122=1,IF($D37="","",$D37),IF(AND(AN122=2,AN121=1),$D37,IF(AND(AN122=3,AN121=1),$D37,$AR121)))</f>
        <v>LOAD</v>
      </c>
      <c r="AS122" s="320"/>
      <c r="AT122" s="321"/>
      <c r="AU122" s="219">
        <v>84</v>
      </c>
      <c r="AV122" s="220" t="str">
        <f t="shared" si="27"/>
        <v>0P</v>
      </c>
      <c r="AW122" s="320" t="str">
        <f>IF(BA122=1,IF($T37="","",$T37),IF(AND(BA122=2,BA121=1),$T37,IF(AND(BA122=2,BA121=3),$T37,IF(AND(BA122=3,BA121=1),$T37,IF(AND(BA122=3,BA121=2),$T37,$AW121)))))</f>
        <v>LOAD</v>
      </c>
      <c r="AX122" s="320"/>
      <c r="AY122" s="321"/>
      <c r="BA122" s="168">
        <f>IF(S37=0,IF(S36=0,S35,S36),S37)</f>
        <v>0</v>
      </c>
      <c r="BK122" s="127"/>
      <c r="BL122" s="219">
        <v>43</v>
      </c>
      <c r="BM122" s="220" t="str">
        <f t="shared" si="29"/>
        <v>0P</v>
      </c>
      <c r="BN122" s="319" t="str">
        <f>IF($AN122=1,IF($D37="","",$D37),IF(AND($AN122=2,$AN121=1),$D37,IF(AND($AN122=3,$AN121=1),$D37,$BN121)))</f>
        <v>LOAD</v>
      </c>
      <c r="BO122" s="320"/>
      <c r="BP122" s="320"/>
      <c r="BQ122" s="320"/>
      <c r="BR122" s="321"/>
      <c r="BS122" s="219">
        <v>84</v>
      </c>
      <c r="BT122" s="220" t="str">
        <f t="shared" si="30"/>
        <v>0P</v>
      </c>
      <c r="BU122" s="319" t="str">
        <f>IF($BA122=1,IF($T37="","",$T37),IF(AND($BA122=2,$BA121=1),$T37,IF(AND($BA122=2,$BA121=3),$T37,IF(AND($BA122=3,$BA121=1),$T37,IF(AND($BA122=3,$BA121=2),$T37,$BU121)))))</f>
        <v>LOAD</v>
      </c>
      <c r="BV122" s="320"/>
      <c r="BW122" s="320"/>
      <c r="BX122" s="320"/>
      <c r="BY122" s="321"/>
    </row>
    <row r="123" spans="40:77" ht="24" customHeight="1">
      <c r="AP123" s="323" t="s">
        <v>86</v>
      </c>
      <c r="AQ123" s="323"/>
      <c r="AR123" s="323"/>
      <c r="AS123" s="323"/>
      <c r="AT123" s="323"/>
      <c r="AU123" s="323"/>
      <c r="AV123" s="323"/>
      <c r="AW123" s="323"/>
      <c r="AX123" s="323"/>
      <c r="AY123" s="323"/>
      <c r="BK123" s="127"/>
      <c r="BL123" s="323" t="s">
        <v>86</v>
      </c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  <c r="BX123" s="323"/>
      <c r="BY123" s="323"/>
    </row>
    <row r="124" spans="40:77" ht="24" customHeight="1"/>
    <row r="125" spans="40:77" s="127" customFormat="1" ht="26.25" customHeight="1">
      <c r="AN125" s="126"/>
      <c r="BA125" s="126"/>
    </row>
    <row r="126" spans="40:77" s="127" customFormat="1" ht="24" customHeight="1">
      <c r="AN126" s="126"/>
      <c r="BA126" s="126"/>
    </row>
    <row r="127" spans="40:77" ht="24" customHeight="1"/>
    <row r="128" spans="40:77" ht="24" customHeight="1"/>
    <row r="129" spans="51:56" ht="24" customHeight="1"/>
    <row r="130" spans="51:56" ht="24" customHeight="1">
      <c r="AY130" s="188"/>
      <c r="AZ130" s="188"/>
      <c r="BB130" s="188"/>
      <c r="BC130" s="188"/>
      <c r="BD130" s="188"/>
    </row>
    <row r="131" spans="51:56" ht="24" customHeight="1">
      <c r="AY131" s="188"/>
      <c r="AZ131" s="188"/>
      <c r="BB131" s="188"/>
      <c r="BC131" s="188"/>
      <c r="BD131" s="188"/>
    </row>
    <row r="132" spans="51:56" ht="24" customHeight="1">
      <c r="AY132" s="188"/>
      <c r="AZ132" s="188"/>
      <c r="BB132" s="188"/>
      <c r="BC132" s="188"/>
      <c r="BD132" s="188"/>
    </row>
    <row r="133" spans="51:56" ht="24" customHeight="1">
      <c r="AY133" s="188"/>
      <c r="AZ133" s="188"/>
      <c r="BB133" s="188"/>
      <c r="BC133" s="188"/>
      <c r="BD133" s="188"/>
    </row>
    <row r="134" spans="51:56" ht="24" customHeight="1">
      <c r="AY134" s="188"/>
      <c r="AZ134" s="188"/>
      <c r="BB134" s="188"/>
      <c r="BC134" s="188"/>
      <c r="BD134" s="188"/>
    </row>
    <row r="135" spans="51:56" ht="24" customHeight="1">
      <c r="AY135" s="188"/>
      <c r="AZ135" s="188"/>
      <c r="BB135" s="188"/>
      <c r="BC135" s="188"/>
      <c r="BD135" s="188"/>
    </row>
    <row r="136" spans="51:56" ht="24" customHeight="1">
      <c r="AY136" s="188"/>
      <c r="AZ136" s="188"/>
      <c r="BB136" s="188"/>
      <c r="BC136" s="188"/>
      <c r="BD136" s="188"/>
    </row>
    <row r="137" spans="51:56" ht="24" customHeight="1">
      <c r="AY137" s="188"/>
      <c r="AZ137" s="188"/>
      <c r="BB137" s="188"/>
      <c r="BC137" s="188"/>
      <c r="BD137" s="188"/>
    </row>
    <row r="138" spans="51:56" ht="24" customHeight="1">
      <c r="AY138" s="188"/>
      <c r="AZ138" s="188"/>
      <c r="BB138" s="188"/>
      <c r="BC138" s="188"/>
      <c r="BD138" s="188"/>
    </row>
    <row r="139" spans="51:56" ht="24" customHeight="1">
      <c r="AY139" s="188"/>
      <c r="AZ139" s="188"/>
      <c r="BB139" s="188"/>
      <c r="BC139" s="188"/>
      <c r="BD139" s="188"/>
    </row>
    <row r="140" spans="51:56" ht="24" customHeight="1">
      <c r="AY140" s="188"/>
      <c r="AZ140" s="188"/>
      <c r="BB140" s="188"/>
      <c r="BC140" s="188"/>
      <c r="BD140" s="188"/>
    </row>
    <row r="141" spans="51:56" ht="24" customHeight="1">
      <c r="AY141" s="188"/>
      <c r="AZ141" s="188"/>
      <c r="BB141" s="188"/>
      <c r="BC141" s="188"/>
      <c r="BD141" s="188"/>
    </row>
    <row r="142" spans="51:56" ht="24" customHeight="1">
      <c r="AY142" s="188"/>
      <c r="AZ142" s="188"/>
      <c r="BB142" s="188"/>
      <c r="BC142" s="188"/>
      <c r="BD142" s="188"/>
    </row>
    <row r="143" spans="51:56" ht="24" customHeight="1">
      <c r="AY143" s="188"/>
      <c r="AZ143" s="188"/>
      <c r="BB143" s="188"/>
      <c r="BC143" s="188"/>
      <c r="BD143" s="188"/>
    </row>
    <row r="144" spans="51:56" ht="24" customHeight="1">
      <c r="AY144" s="188"/>
      <c r="AZ144" s="188"/>
      <c r="BB144" s="188"/>
      <c r="BC144" s="188"/>
      <c r="BD144" s="188"/>
    </row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</sheetData>
  <mergeCells count="304">
    <mergeCell ref="K1:M1"/>
    <mergeCell ref="K2:M2"/>
    <mergeCell ref="E1:H1"/>
    <mergeCell ref="D9:H10"/>
    <mergeCell ref="J9:J10"/>
    <mergeCell ref="K9:K10"/>
    <mergeCell ref="M9:M10"/>
    <mergeCell ref="L9:L10"/>
    <mergeCell ref="L7:M7"/>
    <mergeCell ref="L4:M4"/>
    <mergeCell ref="BN118:BR118"/>
    <mergeCell ref="BU118:BY118"/>
    <mergeCell ref="BN115:BR115"/>
    <mergeCell ref="BU115:BY115"/>
    <mergeCell ref="BN116:BR116"/>
    <mergeCell ref="BU116:BY116"/>
    <mergeCell ref="BL123:BY123"/>
    <mergeCell ref="BN121:BR121"/>
    <mergeCell ref="BU121:BY121"/>
    <mergeCell ref="BN122:BR122"/>
    <mergeCell ref="BU122:BY122"/>
    <mergeCell ref="BN119:BR119"/>
    <mergeCell ref="BU119:BY119"/>
    <mergeCell ref="BN120:BR120"/>
    <mergeCell ref="BU120:BY120"/>
    <mergeCell ref="BN113:BR113"/>
    <mergeCell ref="BU113:BY113"/>
    <mergeCell ref="BN114:BR114"/>
    <mergeCell ref="BU114:BY114"/>
    <mergeCell ref="BN111:BR111"/>
    <mergeCell ref="BU111:BY111"/>
    <mergeCell ref="BN112:BR112"/>
    <mergeCell ref="BU112:BY112"/>
    <mergeCell ref="BN117:BR117"/>
    <mergeCell ref="BU117:BY117"/>
    <mergeCell ref="BN106:BR106"/>
    <mergeCell ref="BU106:BY106"/>
    <mergeCell ref="BN103:BR103"/>
    <mergeCell ref="BU103:BY103"/>
    <mergeCell ref="BN104:BR104"/>
    <mergeCell ref="BU104:BY104"/>
    <mergeCell ref="BN109:BR109"/>
    <mergeCell ref="BU109:BY109"/>
    <mergeCell ref="BN110:BR110"/>
    <mergeCell ref="BU110:BY110"/>
    <mergeCell ref="BN107:BR107"/>
    <mergeCell ref="BU107:BY107"/>
    <mergeCell ref="BN108:BR108"/>
    <mergeCell ref="BU108:BY108"/>
    <mergeCell ref="BN102:BR102"/>
    <mergeCell ref="BU102:BY102"/>
    <mergeCell ref="BL99:BN99"/>
    <mergeCell ref="BO99:BY99"/>
    <mergeCell ref="BL100:BR100"/>
    <mergeCell ref="BS100:BU100"/>
    <mergeCell ref="BV100:BY100"/>
    <mergeCell ref="BN105:BR105"/>
    <mergeCell ref="BU105:BY105"/>
    <mergeCell ref="BL97:BY97"/>
    <mergeCell ref="BL98:BN98"/>
    <mergeCell ref="BO98:BY98"/>
    <mergeCell ref="BN93:BR93"/>
    <mergeCell ref="BU93:BY93"/>
    <mergeCell ref="BN94:BR94"/>
    <mergeCell ref="BU94:BY94"/>
    <mergeCell ref="BN101:BR101"/>
    <mergeCell ref="BU101:BY101"/>
    <mergeCell ref="BN91:BR91"/>
    <mergeCell ref="BU91:BY91"/>
    <mergeCell ref="BN92:BR92"/>
    <mergeCell ref="BU92:BY92"/>
    <mergeCell ref="BN89:BR89"/>
    <mergeCell ref="BU89:BY89"/>
    <mergeCell ref="BN90:BR90"/>
    <mergeCell ref="BU90:BY90"/>
    <mergeCell ref="BL95:BY95"/>
    <mergeCell ref="BN84:BR84"/>
    <mergeCell ref="BU84:BY84"/>
    <mergeCell ref="BN81:BR81"/>
    <mergeCell ref="BU81:BY81"/>
    <mergeCell ref="BN82:BR82"/>
    <mergeCell ref="BU82:BY82"/>
    <mergeCell ref="BN87:BR87"/>
    <mergeCell ref="BU87:BY87"/>
    <mergeCell ref="BN88:BR88"/>
    <mergeCell ref="BU88:BY88"/>
    <mergeCell ref="BN85:BR85"/>
    <mergeCell ref="BU85:BY85"/>
    <mergeCell ref="BN86:BR86"/>
    <mergeCell ref="BU86:BY86"/>
    <mergeCell ref="BN79:BR79"/>
    <mergeCell ref="BU79:BY79"/>
    <mergeCell ref="BN80:BR80"/>
    <mergeCell ref="BU80:BY80"/>
    <mergeCell ref="BN77:BR77"/>
    <mergeCell ref="BU77:BY77"/>
    <mergeCell ref="BN78:BR78"/>
    <mergeCell ref="BU78:BY78"/>
    <mergeCell ref="BN83:BR83"/>
    <mergeCell ref="BU83:BY83"/>
    <mergeCell ref="BN75:BR75"/>
    <mergeCell ref="BU75:BY75"/>
    <mergeCell ref="BN76:BR76"/>
    <mergeCell ref="BU76:BY76"/>
    <mergeCell ref="BN73:BR73"/>
    <mergeCell ref="BU73:BY73"/>
    <mergeCell ref="BN74:BR74"/>
    <mergeCell ref="BU74:BY74"/>
    <mergeCell ref="BS73:BT73"/>
    <mergeCell ref="BL71:BN71"/>
    <mergeCell ref="BO71:BY71"/>
    <mergeCell ref="BL72:BR72"/>
    <mergeCell ref="BS72:BU72"/>
    <mergeCell ref="BV72:BY72"/>
    <mergeCell ref="BV68:BY68"/>
    <mergeCell ref="BL69:BY69"/>
    <mergeCell ref="BL70:BN70"/>
    <mergeCell ref="BO70:BY70"/>
    <mergeCell ref="AP95:AY95"/>
    <mergeCell ref="AW88:AY88"/>
    <mergeCell ref="AW89:AY89"/>
    <mergeCell ref="AW91:AY91"/>
    <mergeCell ref="AW92:AY92"/>
    <mergeCell ref="AR94:AT94"/>
    <mergeCell ref="AW90:AY90"/>
    <mergeCell ref="AR93:AT93"/>
    <mergeCell ref="AR92:AT92"/>
    <mergeCell ref="AR90:AT90"/>
    <mergeCell ref="AW93:AY93"/>
    <mergeCell ref="AW94:AY94"/>
    <mergeCell ref="AR91:AT91"/>
    <mergeCell ref="AR88:AT88"/>
    <mergeCell ref="AR89:AT89"/>
    <mergeCell ref="AR87:AT87"/>
    <mergeCell ref="AW82:AY82"/>
    <mergeCell ref="AW83:AY83"/>
    <mergeCell ref="AR85:AT85"/>
    <mergeCell ref="AR82:AT82"/>
    <mergeCell ref="AW84:AY84"/>
    <mergeCell ref="AW85:AY85"/>
    <mergeCell ref="AW86:AY86"/>
    <mergeCell ref="AW87:AY87"/>
    <mergeCell ref="AR83:AT83"/>
    <mergeCell ref="AP70:AR70"/>
    <mergeCell ref="AP71:AR71"/>
    <mergeCell ref="AS70:AY70"/>
    <mergeCell ref="AW73:AY73"/>
    <mergeCell ref="AW74:AY74"/>
    <mergeCell ref="AW75:AY75"/>
    <mergeCell ref="AW76:AY76"/>
    <mergeCell ref="AR84:AT84"/>
    <mergeCell ref="AR86:AT86"/>
    <mergeCell ref="A9:A10"/>
    <mergeCell ref="C9:C10"/>
    <mergeCell ref="I9:I10"/>
    <mergeCell ref="B9:B10"/>
    <mergeCell ref="L5:M5"/>
    <mergeCell ref="L6:M6"/>
    <mergeCell ref="D24:H24"/>
    <mergeCell ref="D21:H21"/>
    <mergeCell ref="D23:H23"/>
    <mergeCell ref="D15:H16"/>
    <mergeCell ref="I15:I16"/>
    <mergeCell ref="J15:J16"/>
    <mergeCell ref="J19:J20"/>
    <mergeCell ref="D22:H22"/>
    <mergeCell ref="D12:H12"/>
    <mergeCell ref="A17:A18"/>
    <mergeCell ref="A13:A14"/>
    <mergeCell ref="A19:A20"/>
    <mergeCell ref="D13:H14"/>
    <mergeCell ref="D17:H18"/>
    <mergeCell ref="I17:I18"/>
    <mergeCell ref="J17:J18"/>
    <mergeCell ref="W1:X1"/>
    <mergeCell ref="Y9:Y10"/>
    <mergeCell ref="P1:T1"/>
    <mergeCell ref="T9:X10"/>
    <mergeCell ref="P4:Q4"/>
    <mergeCell ref="P6:Q6"/>
    <mergeCell ref="P7:Q7"/>
    <mergeCell ref="T4:W4"/>
    <mergeCell ref="T6:X6"/>
    <mergeCell ref="T7:X7"/>
    <mergeCell ref="T5:X5"/>
    <mergeCell ref="P5:Q5"/>
    <mergeCell ref="Q9:Q10"/>
    <mergeCell ref="P9:P10"/>
    <mergeCell ref="S9:S10"/>
    <mergeCell ref="AR103:AT103"/>
    <mergeCell ref="AW103:AY103"/>
    <mergeCell ref="AR104:AT104"/>
    <mergeCell ref="AW104:AY104"/>
    <mergeCell ref="AR105:AT105"/>
    <mergeCell ref="AW105:AY105"/>
    <mergeCell ref="AR101:AT101"/>
    <mergeCell ref="AW101:AY101"/>
    <mergeCell ref="AP101:AQ101"/>
    <mergeCell ref="AU101:AV101"/>
    <mergeCell ref="AR102:AT102"/>
    <mergeCell ref="AW102:AY102"/>
    <mergeCell ref="AR109:AT109"/>
    <mergeCell ref="AW109:AY109"/>
    <mergeCell ref="AR110:AT110"/>
    <mergeCell ref="AW110:AY110"/>
    <mergeCell ref="AR111:AT111"/>
    <mergeCell ref="AW111:AY111"/>
    <mergeCell ref="AR106:AT106"/>
    <mergeCell ref="AW106:AY106"/>
    <mergeCell ref="AR107:AT107"/>
    <mergeCell ref="AW107:AY107"/>
    <mergeCell ref="AR108:AT108"/>
    <mergeCell ref="AW108:AY108"/>
    <mergeCell ref="AR112:AT112"/>
    <mergeCell ref="AW112:AY112"/>
    <mergeCell ref="AR113:AT113"/>
    <mergeCell ref="AW113:AY113"/>
    <mergeCell ref="AP123:AY123"/>
    <mergeCell ref="AR120:AT120"/>
    <mergeCell ref="AW120:AY120"/>
    <mergeCell ref="AR121:AT121"/>
    <mergeCell ref="AW121:AY121"/>
    <mergeCell ref="AR122:AT122"/>
    <mergeCell ref="AR114:AT114"/>
    <mergeCell ref="AW114:AY114"/>
    <mergeCell ref="AR115:AT115"/>
    <mergeCell ref="AW115:AY115"/>
    <mergeCell ref="AR116:AT116"/>
    <mergeCell ref="AW116:AY116"/>
    <mergeCell ref="AW122:AY122"/>
    <mergeCell ref="AR118:AT118"/>
    <mergeCell ref="AW118:AY118"/>
    <mergeCell ref="AR119:AT119"/>
    <mergeCell ref="AW119:AY119"/>
    <mergeCell ref="AR117:AT117"/>
    <mergeCell ref="AW117:AY117"/>
    <mergeCell ref="E37:X37"/>
    <mergeCell ref="E35:X35"/>
    <mergeCell ref="AP97:AY97"/>
    <mergeCell ref="AP98:AR98"/>
    <mergeCell ref="AS98:AY98"/>
    <mergeCell ref="V29:X29"/>
    <mergeCell ref="D19:H20"/>
    <mergeCell ref="I19:I20"/>
    <mergeCell ref="AR75:AT75"/>
    <mergeCell ref="AR80:AT80"/>
    <mergeCell ref="AR77:AT77"/>
    <mergeCell ref="AR74:AT74"/>
    <mergeCell ref="AR81:AT81"/>
    <mergeCell ref="AW80:AY80"/>
    <mergeCell ref="AW81:AY81"/>
    <mergeCell ref="AX68:AY68"/>
    <mergeCell ref="AP69:AY69"/>
    <mergeCell ref="AP73:AQ73"/>
    <mergeCell ref="AW77:AY77"/>
    <mergeCell ref="AW78:AY78"/>
    <mergeCell ref="AW79:AY79"/>
    <mergeCell ref="AR78:AT78"/>
    <mergeCell ref="AR79:AT79"/>
    <mergeCell ref="AR76:AT76"/>
    <mergeCell ref="BL73:BM73"/>
    <mergeCell ref="BL101:BM101"/>
    <mergeCell ref="BS101:BT101"/>
    <mergeCell ref="E36:X36"/>
    <mergeCell ref="D25:H25"/>
    <mergeCell ref="D32:E32"/>
    <mergeCell ref="D26:H26"/>
    <mergeCell ref="D34:X34"/>
    <mergeCell ref="T23:X23"/>
    <mergeCell ref="AP100:AT100"/>
    <mergeCell ref="AU100:AW100"/>
    <mergeCell ref="T24:X24"/>
    <mergeCell ref="T25:X25"/>
    <mergeCell ref="AS71:AY71"/>
    <mergeCell ref="AP72:AT72"/>
    <mergeCell ref="AU72:AW72"/>
    <mergeCell ref="AX72:AY72"/>
    <mergeCell ref="AR73:AT73"/>
    <mergeCell ref="D39:E39"/>
    <mergeCell ref="AP99:AR99"/>
    <mergeCell ref="AS99:AY99"/>
    <mergeCell ref="AX100:AY100"/>
    <mergeCell ref="AU73:AV73"/>
    <mergeCell ref="T26:X26"/>
    <mergeCell ref="T12:X12"/>
    <mergeCell ref="T13:X13"/>
    <mergeCell ref="T14:X14"/>
    <mergeCell ref="T15:X15"/>
    <mergeCell ref="I13:I14"/>
    <mergeCell ref="J13:J14"/>
    <mergeCell ref="R20:R22"/>
    <mergeCell ref="S20:S22"/>
    <mergeCell ref="AH9:AI9"/>
    <mergeCell ref="R9:R10"/>
    <mergeCell ref="R16:R18"/>
    <mergeCell ref="S16:S18"/>
    <mergeCell ref="T16:X18"/>
    <mergeCell ref="T20:X22"/>
    <mergeCell ref="T19:X19"/>
    <mergeCell ref="AA9:AA10"/>
    <mergeCell ref="AD9:AF9"/>
    <mergeCell ref="Z9:Z10"/>
    <mergeCell ref="O9:O10"/>
    <mergeCell ref="N9:N10"/>
  </mergeCells>
  <phoneticPr fontId="0" type="noConversion"/>
  <conditionalFormatting sqref="Y12:Y27">
    <cfRule type="expression" dxfId="1416" priority="70" stopIfTrue="1">
      <formula>IF(AND($Q12&lt;&gt;0,ISBLANK($Y12)),TRUE)</formula>
    </cfRule>
  </conditionalFormatting>
  <conditionalFormatting sqref="I5">
    <cfRule type="expression" dxfId="1415" priority="71" stopIfTrue="1">
      <formula>IF(ISBLANK(I6),TRUE)</formula>
    </cfRule>
  </conditionalFormatting>
  <conditionalFormatting sqref="M28:O29">
    <cfRule type="expression" dxfId="1414" priority="74" stopIfTrue="1">
      <formula>NOT(ISBLANK(M$30))</formula>
    </cfRule>
  </conditionalFormatting>
  <conditionalFormatting sqref="C12:C27">
    <cfRule type="expression" dxfId="1413" priority="79" stopIfTrue="1">
      <formula>IF(AND($K12&lt;&gt;0,ISBLANK($C12)),TRUE)</formula>
    </cfRule>
  </conditionalFormatting>
  <conditionalFormatting sqref="N55">
    <cfRule type="expression" dxfId="1412" priority="82" stopIfTrue="1">
      <formula>IF(AND($W$6&gt;0,$I$4&lt;=$W$6),TRUE)</formula>
    </cfRule>
    <cfRule type="expression" dxfId="1411" priority="83" stopIfTrue="1">
      <formula>IF(AND($W$6&gt;0,$I$4*0.8&lt;=$W$6),TRUE)</formula>
    </cfRule>
  </conditionalFormatting>
  <conditionalFormatting sqref="I4 P4:P7 L4:L7">
    <cfRule type="expression" dxfId="1410" priority="84" stopIfTrue="1">
      <formula>IF(AND(ISBLANK($E$19),NOT(ISBLANK($G$19))),TRUE)</formula>
    </cfRule>
  </conditionalFormatting>
  <conditionalFormatting sqref="M30:O30">
    <cfRule type="expression" dxfId="1409" priority="86" stopIfTrue="1">
      <formula>IF(ISBLANK(M30),TRUE)</formula>
    </cfRule>
  </conditionalFormatting>
  <conditionalFormatting sqref="U32:X32 P31:T31 U30:U31 Q29:Q30 T29:T30 R30:S30">
    <cfRule type="expression" dxfId="1408" priority="87" stopIfTrue="1">
      <formula>IF(AND(ISBLANK($M$30:$O$30)),TRUE)</formula>
    </cfRule>
  </conditionalFormatting>
  <conditionalFormatting sqref="P29">
    <cfRule type="expression" dxfId="1407" priority="88" stopIfTrue="1">
      <formula>IF(AND(ISBLANK($I$30:$K$30)),TRUE)</formula>
    </cfRule>
  </conditionalFormatting>
  <conditionalFormatting sqref="R29:S29">
    <cfRule type="expression" dxfId="1406" priority="89" stopIfTrue="1">
      <formula>IF(AND(ISBLANK($M$30:$O$30)),TRUE)</formula>
    </cfRule>
  </conditionalFormatting>
  <conditionalFormatting sqref="I6">
    <cfRule type="expression" dxfId="1405" priority="90" stopIfTrue="1">
      <formula>IF(OR(ISBLANK($I$6),$W$6=0),TRUE)</formula>
    </cfRule>
    <cfRule type="expression" dxfId="1404" priority="91" stopIfTrue="1">
      <formula>IF(OR($I$6&gt;$I$4,$I$6&lt;=$W$6),TRUE)</formula>
    </cfRule>
    <cfRule type="expression" dxfId="1403" priority="92" stopIfTrue="1">
      <formula>IF(OR($I$6&lt;$I$4,$I$6*0.8&lt;=$W$6),TRUE)</formula>
    </cfRule>
  </conditionalFormatting>
  <conditionalFormatting sqref="I7">
    <cfRule type="expression" dxfId="1402" priority="93" stopIfTrue="1">
      <formula>IF(ISBLANK($I$6),IF($I$7&gt;=$I$5,TRUE,FALSE),IF($I$7&gt;=$I$6,TRUE,FALSE))</formula>
    </cfRule>
    <cfRule type="expression" dxfId="1401" priority="94" stopIfTrue="1">
      <formula>IF(ISBLANK($I$6),IF($I$7&gt;=$I$5*0.8,TRUE,FALSE),IF($I$7&gt;=$I$6*0.8,TRUE,FALSE))</formula>
    </cfRule>
  </conditionalFormatting>
  <conditionalFormatting sqref="J12">
    <cfRule type="expression" dxfId="1400" priority="66" stopIfTrue="1">
      <formula>IF(J12&lt;K12/$F$4,TRUE,FALSE)</formula>
    </cfRule>
    <cfRule type="expression" dxfId="1399" priority="67" stopIfTrue="1">
      <formula>IF(J12*0.8&lt;K12/$F$4,TRUE,FALSE)</formula>
    </cfRule>
  </conditionalFormatting>
  <conditionalFormatting sqref="J21">
    <cfRule type="expression" dxfId="1398" priority="39" stopIfTrue="1">
      <formula>IF(J21&lt;K21/$F$4,TRUE,FALSE)</formula>
    </cfRule>
    <cfRule type="expression" dxfId="1397" priority="40" stopIfTrue="1">
      <formula>IF(J21*0.8&lt;K21/$F$4,TRUE,FALSE)</formula>
    </cfRule>
  </conditionalFormatting>
  <conditionalFormatting sqref="J22">
    <cfRule type="expression" dxfId="1396" priority="37" stopIfTrue="1">
      <formula>IF(J22&lt;K22/$F$4,TRUE,FALSE)</formula>
    </cfRule>
    <cfRule type="expression" dxfId="1395" priority="38" stopIfTrue="1">
      <formula>IF(J22*0.8&lt;K22/$F$4,TRUE,FALSE)</formula>
    </cfRule>
  </conditionalFormatting>
  <conditionalFormatting sqref="J23">
    <cfRule type="expression" dxfId="1394" priority="35" stopIfTrue="1">
      <formula>IF(J23&lt;K23/$F$4,TRUE,FALSE)</formula>
    </cfRule>
    <cfRule type="expression" dxfId="1393" priority="36" stopIfTrue="1">
      <formula>IF(J23*0.8&lt;K23/$F$4,TRUE,FALSE)</formula>
    </cfRule>
  </conditionalFormatting>
  <conditionalFormatting sqref="J24">
    <cfRule type="expression" dxfId="1392" priority="33" stopIfTrue="1">
      <formula>IF(J24&lt;K24/$F$4,TRUE,FALSE)</formula>
    </cfRule>
    <cfRule type="expression" dxfId="1391" priority="34" stopIfTrue="1">
      <formula>IF(J24*0.8&lt;K24/$F$4,TRUE,FALSE)</formula>
    </cfRule>
  </conditionalFormatting>
  <conditionalFormatting sqref="J25">
    <cfRule type="expression" dxfId="1390" priority="31" stopIfTrue="1">
      <formula>IF(J25&lt;K25/$F$4,TRUE,FALSE)</formula>
    </cfRule>
    <cfRule type="expression" dxfId="1389" priority="32" stopIfTrue="1">
      <formula>IF(J25*0.8&lt;K25/$F$4,TRUE,FALSE)</formula>
    </cfRule>
  </conditionalFormatting>
  <conditionalFormatting sqref="J26">
    <cfRule type="expression" dxfId="1388" priority="29" stopIfTrue="1">
      <formula>IF(J26&lt;K26/$F$4,TRUE,FALSE)</formula>
    </cfRule>
    <cfRule type="expression" dxfId="1387" priority="30" stopIfTrue="1">
      <formula>IF(J26*0.8&lt;K26/$F$4,TRUE,FALSE)</formula>
    </cfRule>
  </conditionalFormatting>
  <conditionalFormatting sqref="J13">
    <cfRule type="expression" dxfId="1386" priority="27" stopIfTrue="1">
      <formula>IF(J13&lt;SUM(K13:K14)/$F$5,TRUE,FALSE)</formula>
    </cfRule>
    <cfRule type="expression" dxfId="1385" priority="28" stopIfTrue="1">
      <formula>IF(J13*0.8&lt;SUM(K13:K14)/$F$5,TRUE,FALSE)</formula>
    </cfRule>
  </conditionalFormatting>
  <conditionalFormatting sqref="J15">
    <cfRule type="expression" dxfId="1384" priority="25" stopIfTrue="1">
      <formula>IF(J15&lt;SUM(K15:K16)/$F$5,TRUE,FALSE)</formula>
    </cfRule>
    <cfRule type="expression" dxfId="1383" priority="26" stopIfTrue="1">
      <formula>IF(J15*0.8&lt;SUM(K15:K16)/$F$5,TRUE,FALSE)</formula>
    </cfRule>
  </conditionalFormatting>
  <conditionalFormatting sqref="J17">
    <cfRule type="expression" dxfId="1382" priority="23" stopIfTrue="1">
      <formula>IF(J17&lt;SUM(K17:K18)/$F$5,TRUE,FALSE)</formula>
    </cfRule>
    <cfRule type="expression" dxfId="1381" priority="24" stopIfTrue="1">
      <formula>IF(J17*0.8&lt;SUM(K17:K18)/$F$5,TRUE,FALSE)</formula>
    </cfRule>
  </conditionalFormatting>
  <conditionalFormatting sqref="J19">
    <cfRule type="expression" dxfId="1380" priority="21" stopIfTrue="1">
      <formula>IF(J19&lt;SUM(K19:K20)/$F$5,TRUE,FALSE)</formula>
    </cfRule>
    <cfRule type="expression" dxfId="1379" priority="22" stopIfTrue="1">
      <formula>IF(J19*0.8&lt;SUM(K19:K20)/$F$5,TRUE,FALSE)</formula>
    </cfRule>
  </conditionalFormatting>
  <conditionalFormatting sqref="R12">
    <cfRule type="expression" dxfId="1378" priority="68" stopIfTrue="1">
      <formula>IF(R12&lt;Q12/$F$4,TRUE,FALSE)</formula>
    </cfRule>
    <cfRule type="expression" dxfId="1377" priority="69" stopIfTrue="1">
      <formula>IF(R12*0.8&lt;Q12/$F$4,TRUE,FALSE)</formula>
    </cfRule>
  </conditionalFormatting>
  <conditionalFormatting sqref="R13">
    <cfRule type="expression" dxfId="1376" priority="19" stopIfTrue="1">
      <formula>IF(R13&lt;Q13/$F$4,TRUE,FALSE)</formula>
    </cfRule>
    <cfRule type="expression" dxfId="1375" priority="20" stopIfTrue="1">
      <formula>IF(R13*0.8&lt;Q13/$F$4,TRUE,FALSE)</formula>
    </cfRule>
  </conditionalFormatting>
  <conditionalFormatting sqref="R14">
    <cfRule type="expression" dxfId="1374" priority="17" stopIfTrue="1">
      <formula>IF(R14&lt;Q14/$F$4,TRUE,FALSE)</formula>
    </cfRule>
    <cfRule type="expression" dxfId="1373" priority="18" stopIfTrue="1">
      <formula>IF(R14*0.8&lt;Q14/$F$4,TRUE,FALSE)</formula>
    </cfRule>
  </conditionalFormatting>
  <conditionalFormatting sqref="R15">
    <cfRule type="expression" dxfId="1372" priority="15" stopIfTrue="1">
      <formula>IF(R15&lt;Q15/$F$4,TRUE,FALSE)</formula>
    </cfRule>
    <cfRule type="expression" dxfId="1371" priority="16" stopIfTrue="1">
      <formula>IF(R15*0.8&lt;Q15/$F$4,TRUE,FALSE)</formula>
    </cfRule>
  </conditionalFormatting>
  <conditionalFormatting sqref="R19">
    <cfRule type="expression" dxfId="1370" priority="13" stopIfTrue="1">
      <formula>IF(R19&lt;Q19/$F$4,TRUE,FALSE)</formula>
    </cfRule>
    <cfRule type="expression" dxfId="1369" priority="14" stopIfTrue="1">
      <formula>IF(R19*0.8&lt;Q19/$F$4,TRUE,FALSE)</formula>
    </cfRule>
  </conditionalFormatting>
  <conditionalFormatting sqref="R23">
    <cfRule type="expression" dxfId="1368" priority="11" stopIfTrue="1">
      <formula>IF(R23&lt;Q23/$F$4,TRUE,FALSE)</formula>
    </cfRule>
    <cfRule type="expression" dxfId="1367" priority="12" stopIfTrue="1">
      <formula>IF(R23*0.8&lt;Q23/$F$4,TRUE,FALSE)</formula>
    </cfRule>
  </conditionalFormatting>
  <conditionalFormatting sqref="R24">
    <cfRule type="expression" dxfId="1366" priority="9" stopIfTrue="1">
      <formula>IF(R24&lt;Q24/$F$4,TRUE,FALSE)</formula>
    </cfRule>
    <cfRule type="expression" dxfId="1365" priority="10" stopIfTrue="1">
      <formula>IF(R24*0.8&lt;Q24/$F$4,TRUE,FALSE)</formula>
    </cfRule>
  </conditionalFormatting>
  <conditionalFormatting sqref="R25">
    <cfRule type="expression" dxfId="1364" priority="7" stopIfTrue="1">
      <formula>IF(R25&lt;Q25/$F$4,TRUE,FALSE)</formula>
    </cfRule>
    <cfRule type="expression" dxfId="1363" priority="8" stopIfTrue="1">
      <formula>IF(R25*0.8&lt;Q25/$F$4,TRUE,FALSE)</formula>
    </cfRule>
  </conditionalFormatting>
  <conditionalFormatting sqref="R26">
    <cfRule type="expression" dxfId="1362" priority="5" stopIfTrue="1">
      <formula>IF(R26&lt;Q26/$F$4,TRUE,FALSE)</formula>
    </cfRule>
    <cfRule type="expression" dxfId="1361" priority="6" stopIfTrue="1">
      <formula>IF(R26*0.8&lt;Q26/$F$4,TRUE,FALSE)</formula>
    </cfRule>
  </conditionalFormatting>
  <conditionalFormatting sqref="R16">
    <cfRule type="expression" dxfId="1360" priority="3" stopIfTrue="1">
      <formula>IF(R16&lt;SUM(Q16:Q18)/$F$5/SQRT(3),TRUE,FALSE)</formula>
    </cfRule>
    <cfRule type="expression" dxfId="1359" priority="4" stopIfTrue="1">
      <formula>IF(R16*0.8&lt;SUM(Q16:Q18)/$F$5/SQRT(3),TRUE,FALSE)</formula>
    </cfRule>
  </conditionalFormatting>
  <conditionalFormatting sqref="R20">
    <cfRule type="expression" dxfId="1358" priority="1" stopIfTrue="1">
      <formula>IF(R20&lt;SUM(Q20:Q22)/$F$5/SQRT(3),TRUE,FALSE)</formula>
    </cfRule>
    <cfRule type="expression" dxfId="1357" priority="2" stopIfTrue="1">
      <formula>IF(R20*0.8&lt;SUM(Q20:Q22)/$F$5/SQRT(3),TRUE,FALSE)</formula>
    </cfRule>
  </conditionalFormatting>
  <conditionalFormatting sqref="Z11:AA11 A11:B11">
    <cfRule type="expression" dxfId="1356" priority="124" stopIfTrue="1">
      <formula>IF($AL$48/$Q$48&gt;=0.5,TRUE)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50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8"/>
  <sheetViews>
    <sheetView showGridLines="0" topLeftCell="C1" zoomScale="80" zoomScaleNormal="80" workbookViewId="0">
      <selection activeCell="E31" sqref="E31:W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212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236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200</v>
      </c>
      <c r="J4" s="2"/>
      <c r="K4" s="14" t="s">
        <v>7</v>
      </c>
      <c r="L4" s="350" t="s">
        <v>169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208</v>
      </c>
      <c r="G5" s="16"/>
      <c r="H5" s="14" t="s">
        <v>11</v>
      </c>
      <c r="I5" s="17">
        <v>100</v>
      </c>
      <c r="J5" s="2"/>
      <c r="K5" s="14" t="s">
        <v>12</v>
      </c>
      <c r="L5" s="226" t="s">
        <v>171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26" t="s">
        <v>172</v>
      </c>
      <c r="M6" s="76"/>
      <c r="N6" s="14" t="s">
        <v>14</v>
      </c>
      <c r="O6" s="368">
        <v>22000</v>
      </c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IF(ISBLANK(P26),N50,O27)</f>
        <v>52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25" t="s">
        <v>25</v>
      </c>
      <c r="AC10" s="225" t="s">
        <v>34</v>
      </c>
      <c r="AD10" s="225" t="s">
        <v>35</v>
      </c>
      <c r="AE10" s="225" t="s">
        <v>36</v>
      </c>
      <c r="AF10" s="78" t="s">
        <v>37</v>
      </c>
      <c r="AG10" s="225" t="s">
        <v>38</v>
      </c>
      <c r="AH10" s="225" t="s">
        <v>39</v>
      </c>
      <c r="AI10" s="225" t="s">
        <v>40</v>
      </c>
      <c r="AJ10" s="225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82" t="s">
        <v>37</v>
      </c>
      <c r="D12" s="369" t="s">
        <v>217</v>
      </c>
      <c r="E12" s="370"/>
      <c r="F12" s="370"/>
      <c r="G12" s="370"/>
      <c r="H12" s="370"/>
      <c r="I12" s="223">
        <v>1</v>
      </c>
      <c r="J12" s="223">
        <v>20</v>
      </c>
      <c r="K12" s="244">
        <f>3600/2</f>
        <v>1800</v>
      </c>
      <c r="L12" s="223">
        <v>1</v>
      </c>
      <c r="M12" s="30">
        <f>IF(SUM(K12,P12)&gt;0,SUM(K12,P12),"")</f>
        <v>3000</v>
      </c>
      <c r="N12" s="31"/>
      <c r="O12" s="23">
        <v>2</v>
      </c>
      <c r="P12" s="223">
        <f>2000-800</f>
        <v>1200</v>
      </c>
      <c r="Q12" s="223">
        <v>20</v>
      </c>
      <c r="R12" s="223">
        <v>1</v>
      </c>
      <c r="S12" s="370" t="s">
        <v>221</v>
      </c>
      <c r="T12" s="370"/>
      <c r="U12" s="370"/>
      <c r="V12" s="370"/>
      <c r="W12" s="371"/>
      <c r="X12" s="82" t="s">
        <v>37</v>
      </c>
      <c r="Y12" s="34"/>
      <c r="Z12" s="34"/>
      <c r="AA12" s="2"/>
      <c r="AB12" s="32">
        <f t="shared" ref="AB12:AB21" si="0">IF(AND($C12="P",$X12="P"),SUM($K12,$P12),IF($C12="P",$K12,IF($X12="P",$P12,0)))</f>
        <v>0</v>
      </c>
      <c r="AC12" s="32">
        <f t="shared" ref="AC12:AC21" si="1">IF(AND($C12="I",$X12="I"),SUM($K12,$P12),IF($C12="I",$K12,IF($X12="I",$P12,0)))</f>
        <v>0</v>
      </c>
      <c r="AD12" s="32">
        <f t="shared" ref="AD12:AD21" si="2">IF(AND($C12="F",$X12="F"),SUM($K12,$P12),IF($C12="F",$K12,IF($X12="F",$P12,0)))</f>
        <v>0</v>
      </c>
      <c r="AE12" s="32">
        <f t="shared" ref="AE12:AE21" si="3">IF(AND($C12="HID",$X12="HID"),SUM($K12,$P12),IF($C12="HID",$K12,IF($X12="HID",$P12,0)))</f>
        <v>0</v>
      </c>
      <c r="AF12" s="32">
        <f t="shared" ref="AF12:AF21" si="4">IF(AND($C12="R",$X12="R"),SUM($K12,$P12),IF($C12="R",$K12,IF($X12="R",$P12,0)))</f>
        <v>3000</v>
      </c>
      <c r="AG12" s="32">
        <f t="shared" ref="AG12:AG21" si="5">IF(AND($C12="LM",$X12="LM"),SUM($K12,$P12),IF($C12="LM",$K12,IF($X12="LM",$P12,0)))</f>
        <v>0</v>
      </c>
      <c r="AH12" s="32">
        <f t="shared" ref="AH12:AH21" si="6">IF(AND($C12="M",$X12="M"),SUM($K12,$P12),IF($C12="M",$K12,IF($X12="M",$P12,0)))</f>
        <v>0</v>
      </c>
      <c r="AI12" s="32">
        <f t="shared" ref="AI12:AI21" si="7">IF(AND($C12="H",$X12="H"),SUM($K12,$P12),IF($C12="H",$K12,IF($X12="H",$P12,0)))</f>
        <v>0</v>
      </c>
      <c r="AJ12" s="32">
        <f t="shared" ref="AJ12:AJ21" si="8">IF(AND($C12="C",$X12="C"),SUM($K12,$P12),IF($C12="C",$K12,IF($X12="C",$P12,0)))</f>
        <v>0</v>
      </c>
      <c r="AK12" s="32">
        <f t="shared" ref="AK12:AK21" si="9">IF(AND($C12="O",$X12="O"),SUM($K12,$P12),IF($C12="O",$K12,IF($X12="O",$P12,0)))</f>
        <v>0</v>
      </c>
    </row>
    <row r="13" spans="1:39" ht="24" customHeight="1">
      <c r="A13" s="34"/>
      <c r="B13" s="34"/>
      <c r="C13" s="82" t="s">
        <v>37</v>
      </c>
      <c r="D13" s="369" t="s">
        <v>218</v>
      </c>
      <c r="E13" s="370"/>
      <c r="F13" s="370"/>
      <c r="G13" s="370"/>
      <c r="H13" s="370"/>
      <c r="I13" s="223">
        <v>1</v>
      </c>
      <c r="J13" s="223">
        <v>20</v>
      </c>
      <c r="K13" s="223">
        <f>3600/2</f>
        <v>1800</v>
      </c>
      <c r="L13" s="223">
        <v>3</v>
      </c>
      <c r="M13" s="31"/>
      <c r="N13" s="30">
        <f>IF(SUM(K13,P13)&gt;0,SUM(K13,P13),"")</f>
        <v>1800</v>
      </c>
      <c r="O13" s="23">
        <v>4</v>
      </c>
      <c r="P13" s="223">
        <v>0</v>
      </c>
      <c r="Q13" s="223">
        <v>20</v>
      </c>
      <c r="R13" s="223">
        <v>1</v>
      </c>
      <c r="S13" s="372" t="s">
        <v>174</v>
      </c>
      <c r="T13" s="373"/>
      <c r="U13" s="373"/>
      <c r="V13" s="373"/>
      <c r="W13" s="374"/>
      <c r="X13" s="82" t="s">
        <v>37</v>
      </c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1800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39" ht="24" customHeight="1">
      <c r="A14" s="34"/>
      <c r="B14" s="34"/>
      <c r="C14" s="82" t="s">
        <v>37</v>
      </c>
      <c r="D14" s="369" t="s">
        <v>228</v>
      </c>
      <c r="E14" s="370"/>
      <c r="F14" s="370"/>
      <c r="G14" s="370"/>
      <c r="H14" s="370"/>
      <c r="I14" s="223">
        <v>1</v>
      </c>
      <c r="J14" s="223">
        <v>20</v>
      </c>
      <c r="K14" s="34">
        <f>400+6*120+500</f>
        <v>1620</v>
      </c>
      <c r="L14" s="223">
        <v>5</v>
      </c>
      <c r="M14" s="30">
        <f>IF(SUM(K14,P14)&gt;0,SUM(K14,P14),"")</f>
        <v>1800</v>
      </c>
      <c r="N14" s="31"/>
      <c r="O14" s="23">
        <v>6</v>
      </c>
      <c r="P14" s="34">
        <v>180</v>
      </c>
      <c r="Q14" s="223">
        <v>20</v>
      </c>
      <c r="R14" s="223">
        <v>1</v>
      </c>
      <c r="S14" s="372" t="s">
        <v>203</v>
      </c>
      <c r="T14" s="373"/>
      <c r="U14" s="373"/>
      <c r="V14" s="373"/>
      <c r="W14" s="374"/>
      <c r="X14" s="82" t="s">
        <v>39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1620</v>
      </c>
      <c r="AG14" s="32">
        <f t="shared" si="5"/>
        <v>0</v>
      </c>
      <c r="AH14" s="32">
        <f t="shared" si="6"/>
        <v>180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39" ht="24" customHeight="1">
      <c r="A15" s="34"/>
      <c r="B15" s="34"/>
      <c r="C15" s="82" t="s">
        <v>41</v>
      </c>
      <c r="D15" s="391" t="s">
        <v>201</v>
      </c>
      <c r="E15" s="392"/>
      <c r="F15" s="392"/>
      <c r="G15" s="392"/>
      <c r="H15" s="392"/>
      <c r="I15" s="236">
        <v>1</v>
      </c>
      <c r="J15" s="236">
        <v>50</v>
      </c>
      <c r="K15" s="34">
        <v>0</v>
      </c>
      <c r="L15" s="33">
        <v>7</v>
      </c>
      <c r="M15" s="31"/>
      <c r="N15" s="30">
        <f>IF(SUM(K15,P15)&gt;0,SUM(K15,P15),"")</f>
        <v>480</v>
      </c>
      <c r="O15" s="223">
        <v>8</v>
      </c>
      <c r="P15" s="223">
        <f>80*6</f>
        <v>480</v>
      </c>
      <c r="Q15" s="223">
        <v>20</v>
      </c>
      <c r="R15" s="223">
        <v>1</v>
      </c>
      <c r="S15" s="372" t="s">
        <v>175</v>
      </c>
      <c r="T15" s="373"/>
      <c r="U15" s="373"/>
      <c r="V15" s="373"/>
      <c r="W15" s="374"/>
      <c r="X15" s="82" t="s">
        <v>35</v>
      </c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480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39" ht="24" customHeight="1">
      <c r="A16" s="34"/>
      <c r="B16" s="34"/>
      <c r="C16" s="82" t="s">
        <v>41</v>
      </c>
      <c r="D16" s="391" t="s">
        <v>202</v>
      </c>
      <c r="E16" s="392"/>
      <c r="F16" s="392"/>
      <c r="G16" s="392"/>
      <c r="H16" s="392"/>
      <c r="I16" s="236">
        <v>1</v>
      </c>
      <c r="J16" s="236">
        <v>20</v>
      </c>
      <c r="K16" s="34">
        <v>0</v>
      </c>
      <c r="L16" s="33">
        <v>9</v>
      </c>
      <c r="M16" s="30" t="str">
        <f>IF(SUM(K16,P16)&gt;0,SUM(K16,P16),"")</f>
        <v/>
      </c>
      <c r="N16" s="31"/>
      <c r="O16" s="223">
        <v>10</v>
      </c>
      <c r="P16" s="34">
        <v>0</v>
      </c>
      <c r="Q16" s="268">
        <v>20</v>
      </c>
      <c r="R16" s="267">
        <v>2</v>
      </c>
      <c r="S16" s="379" t="s">
        <v>176</v>
      </c>
      <c r="T16" s="380"/>
      <c r="U16" s="380"/>
      <c r="V16" s="380"/>
      <c r="W16" s="381"/>
      <c r="X16" s="82" t="s">
        <v>37</v>
      </c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0</v>
      </c>
    </row>
    <row r="17" spans="1:37" ht="24" customHeight="1">
      <c r="A17" s="34"/>
      <c r="B17" s="34"/>
      <c r="C17" s="230" t="s">
        <v>37</v>
      </c>
      <c r="D17" s="430" t="s">
        <v>295</v>
      </c>
      <c r="E17" s="386"/>
      <c r="F17" s="386"/>
      <c r="G17" s="386"/>
      <c r="H17" s="431"/>
      <c r="I17" s="434">
        <v>2</v>
      </c>
      <c r="J17" s="267">
        <v>20</v>
      </c>
      <c r="K17" s="223">
        <f>2500/2</f>
        <v>1250</v>
      </c>
      <c r="L17" s="33">
        <v>11</v>
      </c>
      <c r="M17" s="31"/>
      <c r="N17" s="30">
        <f>IF(SUM(K17,P17)&gt;0,SUM(K17,P17),"")</f>
        <v>1250</v>
      </c>
      <c r="O17" s="223">
        <v>12</v>
      </c>
      <c r="P17" s="223">
        <v>0</v>
      </c>
      <c r="Q17" s="270"/>
      <c r="R17" s="267"/>
      <c r="S17" s="382"/>
      <c r="T17" s="383"/>
      <c r="U17" s="383"/>
      <c r="V17" s="383"/>
      <c r="W17" s="384"/>
      <c r="X17" s="82" t="s">
        <v>37</v>
      </c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1250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37" ht="24" customHeight="1">
      <c r="A18" s="34"/>
      <c r="B18" s="34"/>
      <c r="C18" s="230" t="s">
        <v>37</v>
      </c>
      <c r="D18" s="432"/>
      <c r="E18" s="389"/>
      <c r="F18" s="389"/>
      <c r="G18" s="389"/>
      <c r="H18" s="433"/>
      <c r="I18" s="434"/>
      <c r="J18" s="267"/>
      <c r="K18" s="223">
        <f>2500/2</f>
        <v>1250</v>
      </c>
      <c r="L18" s="223">
        <v>13</v>
      </c>
      <c r="M18" s="30">
        <f>IF(SUM(K18,P18)&gt;0,SUM(K18,P18),"")</f>
        <v>3010</v>
      </c>
      <c r="N18" s="31"/>
      <c r="O18" s="223">
        <v>14</v>
      </c>
      <c r="P18" s="223">
        <f>ROUND(3517/2,-1)</f>
        <v>1760</v>
      </c>
      <c r="Q18" s="268">
        <v>20</v>
      </c>
      <c r="R18" s="267">
        <v>2</v>
      </c>
      <c r="S18" s="379" t="s">
        <v>188</v>
      </c>
      <c r="T18" s="380"/>
      <c r="U18" s="380"/>
      <c r="V18" s="380"/>
      <c r="W18" s="381"/>
      <c r="X18" s="82" t="s">
        <v>31</v>
      </c>
      <c r="Y18" s="34"/>
      <c r="Z18" s="34"/>
      <c r="AA18" s="2"/>
      <c r="AB18" s="32">
        <f t="shared" si="0"/>
        <v>0</v>
      </c>
      <c r="AC18" s="32">
        <f t="shared" si="1"/>
        <v>0</v>
      </c>
      <c r="AD18" s="32">
        <f t="shared" si="2"/>
        <v>0</v>
      </c>
      <c r="AE18" s="32">
        <f t="shared" si="3"/>
        <v>0</v>
      </c>
      <c r="AF18" s="32">
        <f t="shared" si="4"/>
        <v>1250</v>
      </c>
      <c r="AG18" s="32">
        <f t="shared" si="5"/>
        <v>0</v>
      </c>
      <c r="AH18" s="32">
        <f t="shared" si="6"/>
        <v>0</v>
      </c>
      <c r="AI18" s="32">
        <f t="shared" si="7"/>
        <v>0</v>
      </c>
      <c r="AJ18" s="32">
        <f t="shared" si="8"/>
        <v>1760</v>
      </c>
      <c r="AK18" s="32">
        <f t="shared" si="9"/>
        <v>0</v>
      </c>
    </row>
    <row r="19" spans="1:37" ht="24" customHeight="1">
      <c r="A19" s="34"/>
      <c r="B19" s="34"/>
      <c r="C19" s="82"/>
      <c r="D19" s="391" t="s">
        <v>180</v>
      </c>
      <c r="E19" s="392"/>
      <c r="F19" s="392"/>
      <c r="G19" s="392"/>
      <c r="H19" s="392"/>
      <c r="I19" s="223">
        <v>1</v>
      </c>
      <c r="J19" s="223"/>
      <c r="K19" s="223"/>
      <c r="L19" s="223">
        <v>15</v>
      </c>
      <c r="M19" s="31"/>
      <c r="N19" s="30">
        <f>IF(SUM(K19,P19)&gt;0,SUM(K19,P19),"")</f>
        <v>1760</v>
      </c>
      <c r="O19" s="223">
        <v>16</v>
      </c>
      <c r="P19" s="223">
        <f>ROUND(3517/2,-1)</f>
        <v>1760</v>
      </c>
      <c r="Q19" s="270"/>
      <c r="R19" s="267"/>
      <c r="S19" s="382"/>
      <c r="T19" s="383"/>
      <c r="U19" s="383"/>
      <c r="V19" s="383"/>
      <c r="W19" s="384"/>
      <c r="X19" s="82" t="s">
        <v>31</v>
      </c>
      <c r="Y19" s="34"/>
      <c r="Z19" s="34"/>
      <c r="AA19" s="2"/>
      <c r="AB19" s="32">
        <f t="shared" si="0"/>
        <v>0</v>
      </c>
      <c r="AC19" s="32">
        <f t="shared" si="1"/>
        <v>0</v>
      </c>
      <c r="AD19" s="32">
        <f t="shared" si="2"/>
        <v>0</v>
      </c>
      <c r="AE19" s="32">
        <f t="shared" si="3"/>
        <v>0</v>
      </c>
      <c r="AF19" s="32">
        <f t="shared" si="4"/>
        <v>0</v>
      </c>
      <c r="AG19" s="32">
        <f t="shared" si="5"/>
        <v>0</v>
      </c>
      <c r="AH19" s="32">
        <f t="shared" si="6"/>
        <v>0</v>
      </c>
      <c r="AI19" s="32">
        <f t="shared" si="7"/>
        <v>0</v>
      </c>
      <c r="AJ19" s="32">
        <f t="shared" si="8"/>
        <v>1760</v>
      </c>
      <c r="AK19" s="32">
        <f t="shared" si="9"/>
        <v>0</v>
      </c>
    </row>
    <row r="20" spans="1:37" ht="24" customHeight="1">
      <c r="A20" s="34"/>
      <c r="B20" s="34"/>
      <c r="C20" s="82"/>
      <c r="D20" s="391" t="s">
        <v>180</v>
      </c>
      <c r="E20" s="392"/>
      <c r="F20" s="392"/>
      <c r="G20" s="392"/>
      <c r="H20" s="392"/>
      <c r="I20" s="223">
        <v>1</v>
      </c>
      <c r="J20" s="223"/>
      <c r="K20" s="223"/>
      <c r="L20" s="223">
        <v>17</v>
      </c>
      <c r="M20" s="30">
        <f>IF(SUM(K20,P20)&gt;0,SUM(K20,P20),"")</f>
        <v>180</v>
      </c>
      <c r="N20" s="31"/>
      <c r="O20" s="223">
        <v>18</v>
      </c>
      <c r="P20" s="223">
        <v>180</v>
      </c>
      <c r="Q20" s="223">
        <v>20</v>
      </c>
      <c r="R20" s="223">
        <v>1</v>
      </c>
      <c r="S20" s="372" t="s">
        <v>177</v>
      </c>
      <c r="T20" s="373"/>
      <c r="U20" s="373"/>
      <c r="V20" s="373"/>
      <c r="W20" s="374"/>
      <c r="X20" s="82" t="s">
        <v>37</v>
      </c>
      <c r="Y20" s="34"/>
      <c r="Z20" s="34"/>
      <c r="AA20" s="2"/>
      <c r="AB20" s="32">
        <f t="shared" si="0"/>
        <v>0</v>
      </c>
      <c r="AC20" s="32">
        <f t="shared" si="1"/>
        <v>0</v>
      </c>
      <c r="AD20" s="32">
        <f t="shared" si="2"/>
        <v>0</v>
      </c>
      <c r="AE20" s="32">
        <f t="shared" si="3"/>
        <v>0</v>
      </c>
      <c r="AF20" s="32">
        <f t="shared" si="4"/>
        <v>180</v>
      </c>
      <c r="AG20" s="32">
        <f t="shared" si="5"/>
        <v>0</v>
      </c>
      <c r="AH20" s="32">
        <f t="shared" si="6"/>
        <v>0</v>
      </c>
      <c r="AI20" s="32">
        <f t="shared" si="7"/>
        <v>0</v>
      </c>
      <c r="AJ20" s="32">
        <f t="shared" si="8"/>
        <v>0</v>
      </c>
      <c r="AK20" s="32">
        <f t="shared" si="9"/>
        <v>0</v>
      </c>
    </row>
    <row r="21" spans="1:37" ht="24" customHeight="1" thickBot="1">
      <c r="A21" s="34"/>
      <c r="B21" s="34"/>
      <c r="C21" s="82"/>
      <c r="D21" s="391" t="s">
        <v>180</v>
      </c>
      <c r="E21" s="392"/>
      <c r="F21" s="392"/>
      <c r="G21" s="392"/>
      <c r="H21" s="392"/>
      <c r="I21" s="223">
        <v>1</v>
      </c>
      <c r="J21" s="223"/>
      <c r="K21" s="223"/>
      <c r="L21" s="223">
        <v>19</v>
      </c>
      <c r="M21" s="31"/>
      <c r="N21" s="30">
        <f>IF(SUM(K21,P21)&gt;0,SUM(K21,P21),"")</f>
        <v>180</v>
      </c>
      <c r="O21" s="223">
        <v>20</v>
      </c>
      <c r="P21" s="223">
        <v>180</v>
      </c>
      <c r="Q21" s="223">
        <v>20</v>
      </c>
      <c r="R21" s="223">
        <v>1</v>
      </c>
      <c r="S21" s="372" t="s">
        <v>178</v>
      </c>
      <c r="T21" s="373"/>
      <c r="U21" s="373"/>
      <c r="V21" s="373"/>
      <c r="W21" s="374"/>
      <c r="X21" s="82" t="s">
        <v>37</v>
      </c>
      <c r="Y21" s="34"/>
      <c r="Z21" s="34"/>
      <c r="AA21" s="2"/>
      <c r="AB21" s="32">
        <f t="shared" si="0"/>
        <v>0</v>
      </c>
      <c r="AC21" s="32">
        <f t="shared" si="1"/>
        <v>0</v>
      </c>
      <c r="AD21" s="32">
        <f t="shared" si="2"/>
        <v>0</v>
      </c>
      <c r="AE21" s="32">
        <f t="shared" si="3"/>
        <v>0</v>
      </c>
      <c r="AF21" s="32">
        <f t="shared" si="4"/>
        <v>180</v>
      </c>
      <c r="AG21" s="32">
        <f t="shared" si="5"/>
        <v>0</v>
      </c>
      <c r="AH21" s="32">
        <f t="shared" si="6"/>
        <v>0</v>
      </c>
      <c r="AI21" s="32">
        <f t="shared" si="7"/>
        <v>0</v>
      </c>
      <c r="AJ21" s="32">
        <f t="shared" si="8"/>
        <v>0</v>
      </c>
      <c r="AK21" s="32">
        <f t="shared" si="9"/>
        <v>0</v>
      </c>
    </row>
    <row r="22" spans="1:37" ht="24" hidden="1" customHeight="1" thickBot="1">
      <c r="A22" s="34"/>
      <c r="B22" s="35"/>
      <c r="C22" s="35"/>
      <c r="D22" s="125"/>
      <c r="E22" s="229"/>
      <c r="F22" s="229"/>
      <c r="G22" s="229"/>
      <c r="H22" s="229"/>
      <c r="I22" s="1"/>
      <c r="J22" s="1"/>
      <c r="K22" s="1"/>
      <c r="L22" s="1"/>
      <c r="M22" s="31"/>
      <c r="N22" s="30"/>
      <c r="O22" s="1"/>
      <c r="P22" s="1"/>
      <c r="Q22" s="1"/>
      <c r="R22" s="1"/>
      <c r="S22" s="229"/>
      <c r="T22" s="229"/>
      <c r="U22" s="227"/>
      <c r="V22" s="227"/>
      <c r="W22" s="228"/>
      <c r="X22" s="35"/>
      <c r="Y22" s="35"/>
      <c r="Z22" s="34"/>
      <c r="AA22" s="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24.75" customHeight="1" thickTop="1">
      <c r="A23" s="34"/>
      <c r="B23" s="83"/>
      <c r="C23" s="83"/>
      <c r="D23" s="8"/>
      <c r="E23" s="2"/>
      <c r="F23" s="2"/>
      <c r="G23" s="2"/>
      <c r="H23" s="2"/>
      <c r="I23" s="2"/>
      <c r="J23" s="2"/>
      <c r="K23" s="1"/>
      <c r="L23" s="14" t="s">
        <v>42</v>
      </c>
      <c r="M23" s="84">
        <f>IF(SUM(M12:M22)&gt;0,SUM(M12:M22),"")</f>
        <v>7990</v>
      </c>
      <c r="N23" s="84">
        <f>IF(SUM(N12:N22)&gt;0,SUM(N12:N22),"")</f>
        <v>5470</v>
      </c>
      <c r="O23" s="35" t="s">
        <v>43</v>
      </c>
      <c r="P23" s="36">
        <f>SUM(M23:N23)</f>
        <v>13460</v>
      </c>
      <c r="Q23" s="37"/>
      <c r="R23" s="1"/>
      <c r="S23" s="1"/>
      <c r="T23" s="2"/>
      <c r="U23" s="11"/>
      <c r="V23" s="11"/>
      <c r="W23" s="13"/>
      <c r="X23" s="83"/>
      <c r="Y23" s="83"/>
      <c r="Z23" s="34"/>
      <c r="AA23" s="2"/>
      <c r="AB23" s="38">
        <f t="shared" ref="AB23:AK23" si="10">SUM(AB11:AB21)</f>
        <v>0</v>
      </c>
      <c r="AC23" s="38">
        <f t="shared" si="10"/>
        <v>0</v>
      </c>
      <c r="AD23" s="38">
        <f t="shared" si="10"/>
        <v>480</v>
      </c>
      <c r="AE23" s="38">
        <f t="shared" si="10"/>
        <v>0</v>
      </c>
      <c r="AF23" s="38">
        <f t="shared" si="10"/>
        <v>9280</v>
      </c>
      <c r="AG23" s="38">
        <f t="shared" si="10"/>
        <v>0</v>
      </c>
      <c r="AH23" s="38">
        <f t="shared" si="10"/>
        <v>180</v>
      </c>
      <c r="AI23" s="38">
        <f t="shared" si="10"/>
        <v>0</v>
      </c>
      <c r="AJ23" s="38">
        <f t="shared" si="10"/>
        <v>3520</v>
      </c>
      <c r="AK23" s="38">
        <f t="shared" si="10"/>
        <v>0</v>
      </c>
    </row>
    <row r="24" spans="1:37" ht="24.75" customHeight="1">
      <c r="A24" s="34"/>
      <c r="B24" s="83"/>
      <c r="C24" s="83"/>
      <c r="D24" s="8"/>
      <c r="E24" s="2"/>
      <c r="F24" s="2"/>
      <c r="G24" s="2"/>
      <c r="H24" s="2"/>
      <c r="I24" s="2"/>
      <c r="J24" s="2"/>
      <c r="K24" s="1"/>
      <c r="L24" s="14" t="s">
        <v>100</v>
      </c>
      <c r="M24" s="39">
        <f>IF(M23="","",ROUND(M23/$F$4,3))</f>
        <v>66.582999999999998</v>
      </c>
      <c r="N24" s="39">
        <f>IF(N23="","",ROUND(N23/$F$4,3))</f>
        <v>45.582999999999998</v>
      </c>
      <c r="O24" s="40"/>
      <c r="P24" s="41"/>
      <c r="Q24" s="42" t="s">
        <v>44</v>
      </c>
      <c r="R24" s="42" t="s">
        <v>45</v>
      </c>
      <c r="S24" s="43"/>
      <c r="T24" s="2"/>
      <c r="U24" s="393" t="s">
        <v>46</v>
      </c>
      <c r="V24" s="394"/>
      <c r="W24" s="395"/>
      <c r="X24" s="83"/>
      <c r="Y24" s="83"/>
      <c r="Z24" s="34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4.75" customHeight="1">
      <c r="A25" s="34">
        <v>1</v>
      </c>
      <c r="B25" s="83"/>
      <c r="C25" s="83"/>
      <c r="D25" s="8"/>
      <c r="E25" s="18"/>
      <c r="F25" s="44"/>
      <c r="G25" s="44"/>
      <c r="H25" s="44"/>
      <c r="I25" s="44"/>
      <c r="J25" s="2"/>
      <c r="K25" s="1"/>
      <c r="L25" s="14" t="s">
        <v>47</v>
      </c>
      <c r="M25" s="45"/>
      <c r="N25" s="45"/>
      <c r="O25" s="18"/>
      <c r="P25" s="46" t="s">
        <v>48</v>
      </c>
      <c r="Q25" s="47">
        <v>39063</v>
      </c>
      <c r="R25" s="47">
        <v>39087</v>
      </c>
      <c r="S25" s="43"/>
      <c r="T25" s="2"/>
      <c r="U25" s="223" t="s">
        <v>49</v>
      </c>
      <c r="V25" s="223"/>
      <c r="W25" s="48"/>
      <c r="X25" s="83"/>
      <c r="Y25" s="83"/>
      <c r="Z25" s="34"/>
      <c r="AA25" s="2"/>
      <c r="AB25"/>
      <c r="AC25"/>
      <c r="AD25"/>
      <c r="AE25"/>
      <c r="AF25"/>
      <c r="AG25"/>
      <c r="AH25"/>
      <c r="AI25"/>
      <c r="AJ25"/>
      <c r="AK25"/>
    </row>
    <row r="26" spans="1:37" ht="24.75" customHeight="1">
      <c r="A26" s="34"/>
      <c r="B26" s="83"/>
      <c r="C26" s="83"/>
      <c r="D26" s="8"/>
      <c r="E26" s="2"/>
      <c r="F26" s="44"/>
      <c r="G26" s="44"/>
      <c r="H26" s="44"/>
      <c r="I26" s="44"/>
      <c r="J26" s="2"/>
      <c r="K26" s="1"/>
      <c r="L26" s="14" t="s">
        <v>52</v>
      </c>
      <c r="M26" s="85">
        <f>IF(ISBLANK(M25),M23,M25*$F$4)*0.8</f>
        <v>6392</v>
      </c>
      <c r="N26" s="85">
        <f>IF(ISBLANK(N25),N23,N25*$F$4)*0.8</f>
        <v>4376</v>
      </c>
      <c r="O26" s="49" t="s">
        <v>43</v>
      </c>
      <c r="P26" s="43">
        <f>SUM(M26:N26)</f>
        <v>10768</v>
      </c>
      <c r="Q26" s="49"/>
      <c r="R26" s="1"/>
      <c r="S26" s="37"/>
      <c r="T26" s="2"/>
      <c r="U26" s="50">
        <f>IF(OR(M23="",N23=""),"",IF(M23&gt;=N23,(M23-N23)/M23,(N23-M23)/N23))</f>
        <v>0.31539424280350437</v>
      </c>
      <c r="V26" s="50"/>
      <c r="W26" s="51"/>
      <c r="X26" s="83"/>
      <c r="Y26" s="83"/>
      <c r="Z26" s="34"/>
      <c r="AA26" s="2"/>
      <c r="AB26"/>
      <c r="AC26"/>
      <c r="AD26"/>
      <c r="AE26"/>
      <c r="AF26"/>
      <c r="AG26"/>
      <c r="AH26"/>
      <c r="AI26"/>
      <c r="AJ26"/>
      <c r="AK26"/>
    </row>
    <row r="27" spans="1:37" ht="24.75" customHeight="1" thickBot="1">
      <c r="A27" s="34"/>
      <c r="B27" s="83"/>
      <c r="C27" s="83"/>
      <c r="D27" s="396"/>
      <c r="E27" s="397"/>
      <c r="F27" s="53"/>
      <c r="G27" s="53"/>
      <c r="H27" s="53"/>
      <c r="I27" s="224"/>
      <c r="J27" s="54" t="s">
        <v>53</v>
      </c>
      <c r="K27" s="55">
        <f>IF(ISBLANK(P26),connected_va,P26)</f>
        <v>10768</v>
      </c>
      <c r="L27" s="56" t="s">
        <v>193</v>
      </c>
      <c r="M27" s="57"/>
      <c r="N27" s="58">
        <f>$F$5</f>
        <v>208</v>
      </c>
      <c r="O27" s="224">
        <f>ROUND(K27/N27,0)</f>
        <v>52</v>
      </c>
      <c r="P27" s="56" t="s">
        <v>56</v>
      </c>
      <c r="Q27" s="224"/>
      <c r="R27" s="59"/>
      <c r="S27" s="59"/>
      <c r="T27" s="60" t="s">
        <v>57</v>
      </c>
      <c r="U27" s="61" t="str">
        <f>IF(OR(M25="",N25=""),"",IF(M25&gt;=N25,(M25-N25)/M25,(N25-M25)/N25))</f>
        <v/>
      </c>
      <c r="V27" s="61" t="e">
        <f>IF(OR(N25="",#REF!=""),"",IF(N25&gt;=#REF!,(N25-#REF!)/N25,(#REF!-N25)/#REF!))</f>
        <v>#REF!</v>
      </c>
      <c r="W27" s="62" t="e">
        <f>IF(OR(#REF!="",M25=""),"",IF(#REF!&gt;=M25,(#REF!-M25)/#REF!,(M25-#REF!)/M25))</f>
        <v>#REF!</v>
      </c>
      <c r="X27" s="83"/>
      <c r="Y27" s="83"/>
      <c r="Z27" s="34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4.75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75" hidden="1" customHeight="1">
      <c r="A29" s="2"/>
      <c r="B29" s="2"/>
      <c r="C29" s="2"/>
      <c r="D29" s="401" t="s">
        <v>81</v>
      </c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4.75" hidden="1" customHeight="1">
      <c r="A30" s="2"/>
      <c r="B30" s="2"/>
      <c r="C30" s="2"/>
      <c r="D30" s="73">
        <v>1</v>
      </c>
      <c r="E30" s="404" t="s">
        <v>82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hidden="1" customHeight="1">
      <c r="A31" s="2"/>
      <c r="B31" s="2"/>
      <c r="C31" s="2"/>
      <c r="D31" s="73">
        <v>2</v>
      </c>
      <c r="E31" s="404" t="s">
        <v>237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4.75" hidden="1" customHeight="1">
      <c r="A32" s="2"/>
      <c r="B32" s="2"/>
      <c r="C32" s="2"/>
      <c r="D32" s="73">
        <v>3</v>
      </c>
      <c r="E32" s="404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4.75" customHeight="1">
      <c r="A34" s="2"/>
      <c r="B34" s="2"/>
      <c r="C34" s="2"/>
      <c r="D34" s="398" t="s">
        <v>58</v>
      </c>
      <c r="E34" s="398"/>
      <c r="F34" s="2"/>
      <c r="G34" s="63" t="s">
        <v>59</v>
      </c>
      <c r="H34" s="64" t="s">
        <v>60</v>
      </c>
      <c r="I34" s="65"/>
      <c r="J34" s="63" t="s">
        <v>61</v>
      </c>
      <c r="K34" s="65"/>
      <c r="L34" s="63" t="s">
        <v>62</v>
      </c>
      <c r="M34" s="65"/>
      <c r="N34" s="63" t="s">
        <v>63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4.75" customHeight="1">
      <c r="A35" s="2"/>
      <c r="B35" s="2"/>
      <c r="C35" s="2"/>
      <c r="D35" s="66" t="s">
        <v>64</v>
      </c>
      <c r="E35" s="1"/>
      <c r="F35" s="2"/>
      <c r="G35" s="43">
        <f>ROUND(J35*H35,0)</f>
        <v>0</v>
      </c>
      <c r="H35" s="67">
        <v>1</v>
      </c>
      <c r="I35" s="1" t="s">
        <v>43</v>
      </c>
      <c r="J35" s="43">
        <f>$AB$23</f>
        <v>0</v>
      </c>
      <c r="K35" s="1" t="s">
        <v>65</v>
      </c>
      <c r="L35" s="68">
        <v>1</v>
      </c>
      <c r="M35" s="1" t="s">
        <v>43</v>
      </c>
      <c r="N35" s="43">
        <f>ROUND(J35*L35,0)</f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4.75" customHeight="1">
      <c r="A36" s="2"/>
      <c r="B36" s="2"/>
      <c r="C36" s="2"/>
      <c r="D36" s="66" t="s">
        <v>66</v>
      </c>
      <c r="E36" s="1"/>
      <c r="F36" s="2"/>
      <c r="G36" s="1"/>
      <c r="H36" s="16"/>
      <c r="I36" s="1"/>
      <c r="J36" s="43"/>
      <c r="K36" s="1"/>
      <c r="L36" s="2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4.75" customHeight="1">
      <c r="A37" s="2"/>
      <c r="B37" s="2"/>
      <c r="C37" s="2"/>
      <c r="D37" s="69" t="s">
        <v>67</v>
      </c>
      <c r="E37" s="1"/>
      <c r="F37" s="2"/>
      <c r="G37" s="43">
        <f>ROUND(J37*H37,0)</f>
        <v>0</v>
      </c>
      <c r="H37" s="67">
        <v>1</v>
      </c>
      <c r="I37" s="1" t="s">
        <v>43</v>
      </c>
      <c r="J37" s="43">
        <f>$AC$23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4.75" customHeight="1">
      <c r="A38" s="2"/>
      <c r="B38" s="2"/>
      <c r="C38" s="2"/>
      <c r="D38" s="69" t="s">
        <v>68</v>
      </c>
      <c r="E38" s="1"/>
      <c r="F38" s="2"/>
      <c r="G38" s="43">
        <f>ROUND(J38*H38,0)</f>
        <v>456</v>
      </c>
      <c r="H38" s="67">
        <v>0.95</v>
      </c>
      <c r="I38" s="1" t="s">
        <v>43</v>
      </c>
      <c r="J38" s="43">
        <f>$AD$23</f>
        <v>480</v>
      </c>
      <c r="K38" s="1" t="s">
        <v>65</v>
      </c>
      <c r="L38" s="68">
        <v>1.25</v>
      </c>
      <c r="M38" s="1" t="s">
        <v>43</v>
      </c>
      <c r="N38" s="43">
        <f>ROUND(J38*L38,0)</f>
        <v>600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4.75" customHeight="1">
      <c r="A39" s="2"/>
      <c r="B39" s="2"/>
      <c r="C39" s="2"/>
      <c r="D39" s="69" t="s">
        <v>69</v>
      </c>
      <c r="E39" s="1"/>
      <c r="F39" s="2"/>
      <c r="G39" s="43">
        <f>ROUND(J39*H39,0)</f>
        <v>0</v>
      </c>
      <c r="H39" s="67">
        <v>0.9</v>
      </c>
      <c r="I39" s="1" t="s">
        <v>43</v>
      </c>
      <c r="J39" s="43">
        <f>$AE$23</f>
        <v>0</v>
      </c>
      <c r="K39" s="1" t="s">
        <v>65</v>
      </c>
      <c r="L39" s="68">
        <v>1.25</v>
      </c>
      <c r="M39" s="1" t="s">
        <v>43</v>
      </c>
      <c r="N39" s="43">
        <f>ROUND(J39*L39,0)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75" customHeight="1">
      <c r="A40" s="2"/>
      <c r="B40" s="2"/>
      <c r="C40" s="2"/>
      <c r="D40" s="66" t="s">
        <v>70</v>
      </c>
      <c r="E40" s="1"/>
      <c r="F40" s="2"/>
      <c r="G40" s="1"/>
      <c r="H40" s="16"/>
      <c r="I40" s="1"/>
      <c r="J40" s="43"/>
      <c r="K40" s="37"/>
      <c r="L40" s="2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4.75" customHeight="1">
      <c r="A41" s="2"/>
      <c r="B41" s="2"/>
      <c r="C41" s="2"/>
      <c r="D41" s="69" t="s">
        <v>71</v>
      </c>
      <c r="E41" s="1"/>
      <c r="F41" s="2"/>
      <c r="G41" s="43">
        <f>ROUND(J41*H41,0)</f>
        <v>9280</v>
      </c>
      <c r="H41" s="67">
        <v>1</v>
      </c>
      <c r="I41" s="1" t="s">
        <v>43</v>
      </c>
      <c r="J41" s="43">
        <f>IF($AF$23&lt;=10000,$AF$23,10000)</f>
        <v>9280</v>
      </c>
      <c r="K41" s="1" t="s">
        <v>65</v>
      </c>
      <c r="L41" s="68">
        <v>1</v>
      </c>
      <c r="M41" s="1" t="s">
        <v>43</v>
      </c>
      <c r="N41" s="43">
        <f>ROUND(J41*L41,0)</f>
        <v>9280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4.75" customHeight="1">
      <c r="A42" s="2"/>
      <c r="B42" s="2"/>
      <c r="C42" s="2"/>
      <c r="D42" s="69" t="s">
        <v>72</v>
      </c>
      <c r="E42" s="1"/>
      <c r="F42" s="2"/>
      <c r="G42" s="43">
        <f>ROUND(J42*H42,0)</f>
        <v>0</v>
      </c>
      <c r="H42" s="67">
        <v>1</v>
      </c>
      <c r="I42" s="1" t="s">
        <v>43</v>
      </c>
      <c r="J42" s="43">
        <f>IF($AF$23&lt;=10000,0,$AF$23-10000)</f>
        <v>0</v>
      </c>
      <c r="K42" s="1" t="s">
        <v>65</v>
      </c>
      <c r="L42" s="68">
        <v>0.5</v>
      </c>
      <c r="M42" s="1" t="s">
        <v>43</v>
      </c>
      <c r="N42" s="43">
        <f>ROUND(J42*L42,0)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4.75" customHeight="1">
      <c r="A43" s="2"/>
      <c r="B43" s="2"/>
      <c r="C43" s="2"/>
      <c r="D43" s="66" t="s">
        <v>73</v>
      </c>
      <c r="E43" s="1"/>
      <c r="F43" s="2"/>
      <c r="G43" s="1"/>
      <c r="H43" s="16"/>
      <c r="I43" s="1"/>
      <c r="J43" s="43"/>
      <c r="K43" s="37"/>
      <c r="L43" s="2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4.75" customHeight="1">
      <c r="A44" s="2"/>
      <c r="B44" s="2"/>
      <c r="C44" s="2"/>
      <c r="D44" s="69" t="s">
        <v>74</v>
      </c>
      <c r="E44" s="1"/>
      <c r="F44" s="2"/>
      <c r="G44" s="43">
        <f>ROUND(J44*H44,0)</f>
        <v>0</v>
      </c>
      <c r="H44" s="67">
        <v>0.8</v>
      </c>
      <c r="I44" s="1" t="s">
        <v>43</v>
      </c>
      <c r="J44" s="43">
        <f>$AG$23</f>
        <v>0</v>
      </c>
      <c r="K44" s="1" t="s">
        <v>65</v>
      </c>
      <c r="L44" s="68">
        <v>1.25</v>
      </c>
      <c r="M44" s="1" t="s">
        <v>43</v>
      </c>
      <c r="N44" s="43">
        <f>ROUND(J44*L44,0)</f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4.75" customHeight="1">
      <c r="A45" s="2"/>
      <c r="B45" s="2"/>
      <c r="C45" s="2"/>
      <c r="D45" s="69" t="s">
        <v>75</v>
      </c>
      <c r="E45" s="1"/>
      <c r="F45" s="2"/>
      <c r="G45" s="43">
        <f>ROUND(J45*H45,0)</f>
        <v>144</v>
      </c>
      <c r="H45" s="67">
        <v>0.8</v>
      </c>
      <c r="I45" s="1" t="s">
        <v>43</v>
      </c>
      <c r="J45" s="43">
        <f>$AH$23</f>
        <v>180</v>
      </c>
      <c r="K45" s="1" t="s">
        <v>65</v>
      </c>
      <c r="L45" s="68">
        <v>1</v>
      </c>
      <c r="M45" s="1" t="s">
        <v>43</v>
      </c>
      <c r="N45" s="43">
        <f>ROUND(J45*L45,0)</f>
        <v>180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4.75" customHeight="1">
      <c r="A46" s="2"/>
      <c r="B46" s="2"/>
      <c r="C46" s="2"/>
      <c r="D46" s="66" t="s">
        <v>76</v>
      </c>
      <c r="E46" s="1"/>
      <c r="F46" s="2"/>
      <c r="G46" s="43">
        <f>ROUND(J46*H46,0)</f>
        <v>0</v>
      </c>
      <c r="H46" s="67">
        <v>0.8</v>
      </c>
      <c r="I46" s="1" t="s">
        <v>43</v>
      </c>
      <c r="J46" s="43">
        <f>$AI$23</f>
        <v>0</v>
      </c>
      <c r="K46" s="1" t="s">
        <v>65</v>
      </c>
      <c r="L46" s="68">
        <v>1</v>
      </c>
      <c r="M46" s="1" t="s">
        <v>43</v>
      </c>
      <c r="N46" s="43">
        <f>ROUND(J46*L46,0)</f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4.75" customHeight="1">
      <c r="A47" s="2"/>
      <c r="B47" s="2"/>
      <c r="C47" s="2"/>
      <c r="D47" s="66" t="s">
        <v>77</v>
      </c>
      <c r="E47" s="1"/>
      <c r="F47" s="2"/>
      <c r="G47" s="43">
        <f>ROUND(J47*H47,0)</f>
        <v>2816</v>
      </c>
      <c r="H47" s="67">
        <v>0.8</v>
      </c>
      <c r="I47" s="1" t="s">
        <v>43</v>
      </c>
      <c r="J47" s="43">
        <f>$AJ$23</f>
        <v>3520</v>
      </c>
      <c r="K47" s="1" t="s">
        <v>65</v>
      </c>
      <c r="L47" s="68">
        <v>1</v>
      </c>
      <c r="M47" s="1" t="s">
        <v>43</v>
      </c>
      <c r="N47" s="43">
        <f>ROUND(J47*L47,0)</f>
        <v>3520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4.75" customHeight="1">
      <c r="A48" s="2"/>
      <c r="B48" s="2"/>
      <c r="C48" s="2"/>
      <c r="D48" s="66" t="s">
        <v>78</v>
      </c>
      <c r="E48" s="1"/>
      <c r="F48" s="2"/>
      <c r="G48" s="70">
        <f>ROUND(J48*H48,0)</f>
        <v>0</v>
      </c>
      <c r="H48" s="67">
        <v>1</v>
      </c>
      <c r="I48" s="1" t="s">
        <v>43</v>
      </c>
      <c r="J48" s="70">
        <f>$AK$23</f>
        <v>0</v>
      </c>
      <c r="K48" s="1" t="s">
        <v>65</v>
      </c>
      <c r="L48" s="68">
        <v>1</v>
      </c>
      <c r="M48" s="1" t="s">
        <v>43</v>
      </c>
      <c r="N48" s="70">
        <f>ROUND(J48*L48,0)</f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76" ht="24.75" customHeight="1">
      <c r="A49" s="2"/>
      <c r="B49" s="2"/>
      <c r="C49" s="2"/>
      <c r="D49" s="1"/>
      <c r="E49" s="1"/>
      <c r="F49" s="2"/>
      <c r="G49" s="43">
        <f>SUM(G35:G48)</f>
        <v>12696</v>
      </c>
      <c r="H49" s="37" t="s">
        <v>79</v>
      </c>
      <c r="I49" s="1"/>
      <c r="J49" s="43">
        <f>SUM(J35:J48)</f>
        <v>13460</v>
      </c>
      <c r="K49" s="2" t="s">
        <v>61</v>
      </c>
      <c r="L49" s="2"/>
      <c r="M49" s="1"/>
      <c r="N49" s="43">
        <f>SUM(N35:N48)</f>
        <v>13580</v>
      </c>
      <c r="O49" s="2" t="s">
        <v>61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76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71" t="s">
        <v>80</v>
      </c>
      <c r="N50" s="116">
        <f>ROUND($N$49/$F$5,0)</f>
        <v>65</v>
      </c>
      <c r="O50" s="72" t="s">
        <v>56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6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76" ht="24.75" customHeight="1">
      <c r="A52" s="2"/>
      <c r="B52" s="2"/>
      <c r="C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76" ht="24.75" customHeight="1">
      <c r="A53" s="2"/>
      <c r="B53" s="2"/>
      <c r="C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76" ht="24.75" customHeight="1">
      <c r="A54" s="2"/>
      <c r="B54" s="2"/>
      <c r="C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76" ht="24.75" customHeight="1">
      <c r="A55" s="2"/>
      <c r="B55" s="2"/>
      <c r="C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76" ht="24.75" customHeight="1">
      <c r="A56" s="2"/>
      <c r="B56" s="2"/>
      <c r="C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76" ht="24.75" customHeight="1">
      <c r="A57" s="2"/>
      <c r="B57" s="2"/>
      <c r="C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76" ht="24.75" customHeight="1">
      <c r="A58" s="2"/>
      <c r="B58" s="2"/>
      <c r="C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76" ht="24.75" customHeight="1">
      <c r="A59" s="2"/>
      <c r="B59" s="2"/>
      <c r="C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76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76" s="2" customFormat="1" ht="24.75" customHeight="1">
      <c r="AM61" s="1"/>
      <c r="AZ61" s="1"/>
    </row>
    <row r="62" spans="1:76" s="2" customFormat="1" ht="24.75" customHeight="1">
      <c r="AM62" s="1"/>
      <c r="AZ62" s="1"/>
    </row>
    <row r="63" spans="1:76" ht="24.75" customHeight="1">
      <c r="A63" s="117" t="s">
        <v>145</v>
      </c>
      <c r="AO63" s="74" t="s">
        <v>83</v>
      </c>
      <c r="AP63" s="74"/>
      <c r="AW63" s="399"/>
      <c r="AX63" s="399"/>
      <c r="BB63" s="74" t="s">
        <v>84</v>
      </c>
      <c r="BJ63" s="2"/>
      <c r="BK63" s="74" t="s">
        <v>85</v>
      </c>
      <c r="BL63" s="74"/>
      <c r="BU63" s="399"/>
      <c r="BV63" s="399"/>
      <c r="BW63" s="399"/>
      <c r="BX63" s="399"/>
    </row>
    <row r="64" spans="1:76" ht="24.75" customHeight="1">
      <c r="A64" s="117" t="s">
        <v>146</v>
      </c>
      <c r="AO64" s="400" t="s">
        <v>86</v>
      </c>
      <c r="AP64" s="400"/>
      <c r="AQ64" s="400"/>
      <c r="AR64" s="400"/>
      <c r="AS64" s="400"/>
      <c r="AT64" s="400"/>
      <c r="AU64" s="400"/>
      <c r="AV64" s="400"/>
      <c r="AW64" s="400"/>
      <c r="AX64" s="400"/>
      <c r="BJ64" s="2"/>
      <c r="BK64" s="400" t="s">
        <v>86</v>
      </c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</row>
    <row r="65" spans="39:76" ht="24.75" customHeight="1">
      <c r="AO65" s="411" t="s">
        <v>87</v>
      </c>
      <c r="AP65" s="411"/>
      <c r="AQ65" s="411"/>
      <c r="AR65" s="412" t="str">
        <f>$E$1</f>
        <v>P1</v>
      </c>
      <c r="AS65" s="412"/>
      <c r="AT65" s="412"/>
      <c r="AU65" s="412"/>
      <c r="AV65" s="412"/>
      <c r="AW65" s="412"/>
      <c r="AX65" s="412"/>
      <c r="BB65" s="75" t="s">
        <v>88</v>
      </c>
      <c r="BJ65" s="2"/>
      <c r="BK65" s="411" t="s">
        <v>87</v>
      </c>
      <c r="BL65" s="411"/>
      <c r="BM65" s="411"/>
      <c r="BN65" s="412" t="str">
        <f>$E$1</f>
        <v>P1</v>
      </c>
      <c r="BO65" s="412"/>
      <c r="BP65" s="412"/>
      <c r="BQ65" s="412"/>
      <c r="BR65" s="412"/>
      <c r="BS65" s="412"/>
      <c r="BT65" s="412"/>
      <c r="BU65" s="412"/>
      <c r="BV65" s="412"/>
      <c r="BW65" s="412"/>
      <c r="BX65" s="412"/>
    </row>
    <row r="66" spans="39:76" ht="24.75" customHeight="1">
      <c r="AO66" s="413" t="s">
        <v>89</v>
      </c>
      <c r="AP66" s="413"/>
      <c r="AQ66" s="413"/>
      <c r="AR66" s="414" t="str">
        <f>$O$1</f>
        <v>Site MDP #11,13 (100A CB)</v>
      </c>
      <c r="AS66" s="414"/>
      <c r="AT66" s="414"/>
      <c r="AU66" s="414"/>
      <c r="AV66" s="414"/>
      <c r="AW66" s="414"/>
      <c r="AX66" s="414"/>
      <c r="BB66" s="75" t="s">
        <v>90</v>
      </c>
      <c r="BJ66" s="2"/>
      <c r="BK66" s="413" t="s">
        <v>89</v>
      </c>
      <c r="BL66" s="413"/>
      <c r="BM66" s="413"/>
      <c r="BN66" s="414" t="str">
        <f>$O$1</f>
        <v>Site MDP #11,13 (100A CB)</v>
      </c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</row>
    <row r="67" spans="39:76" ht="24.75" customHeight="1">
      <c r="AO67" s="421" t="str">
        <f>CONCATENATE("VOLTAGE:  ",$F$4,"/",$F$5,"V ",$F$6,"-PHASE ",$F$7," WIRE")</f>
        <v>VOLTAGE:  120/208V 1-PHASE 3 WIRE</v>
      </c>
      <c r="AP67" s="422"/>
      <c r="AQ67" s="422"/>
      <c r="AR67" s="422"/>
      <c r="AS67" s="423"/>
      <c r="AT67" s="407" t="s">
        <v>91</v>
      </c>
      <c r="AU67" s="408"/>
      <c r="AV67" s="408"/>
      <c r="AW67" s="409">
        <f ca="1">TODAY()</f>
        <v>40707</v>
      </c>
      <c r="AX67" s="410"/>
      <c r="BB67" s="75" t="s">
        <v>92</v>
      </c>
      <c r="BJ67" s="2"/>
      <c r="BK67" s="421" t="str">
        <f>CONCATENATE("VOLTAGE:  ",$F$4,"/",$F$5,"V ",$F$6,"-PHASE ",$F$7," WIRE")</f>
        <v>VOLTAGE:  120/208V 1-PHASE 3 WIRE</v>
      </c>
      <c r="BL67" s="422"/>
      <c r="BM67" s="422"/>
      <c r="BN67" s="422"/>
      <c r="BO67" s="422"/>
      <c r="BP67" s="422"/>
      <c r="BQ67" s="423"/>
      <c r="BR67" s="407" t="s">
        <v>91</v>
      </c>
      <c r="BS67" s="408"/>
      <c r="BT67" s="408"/>
      <c r="BU67" s="409">
        <f ca="1">TODAY()</f>
        <v>40707</v>
      </c>
      <c r="BV67" s="409"/>
      <c r="BW67" s="409"/>
      <c r="BX67" s="410"/>
    </row>
    <row r="68" spans="39:76" ht="24.75" customHeight="1">
      <c r="AM68" s="32">
        <v>1</v>
      </c>
      <c r="AO68" s="415" t="s">
        <v>93</v>
      </c>
      <c r="AP68" s="416"/>
      <c r="AQ68" s="417" t="s">
        <v>94</v>
      </c>
      <c r="AR68" s="417"/>
      <c r="AS68" s="418"/>
      <c r="AT68" s="415" t="s">
        <v>93</v>
      </c>
      <c r="AU68" s="416"/>
      <c r="AV68" s="419" t="s">
        <v>94</v>
      </c>
      <c r="AW68" s="417"/>
      <c r="AX68" s="418"/>
      <c r="AZ68" s="32">
        <v>1</v>
      </c>
      <c r="BB68" s="75" t="s">
        <v>95</v>
      </c>
      <c r="BJ68" s="2"/>
      <c r="BK68" s="420" t="s">
        <v>93</v>
      </c>
      <c r="BL68" s="420"/>
      <c r="BM68" s="419" t="s">
        <v>94</v>
      </c>
      <c r="BN68" s="417"/>
      <c r="BO68" s="417"/>
      <c r="BP68" s="417"/>
      <c r="BQ68" s="418"/>
      <c r="BR68" s="415" t="s">
        <v>93</v>
      </c>
      <c r="BS68" s="416"/>
      <c r="BT68" s="419" t="s">
        <v>94</v>
      </c>
      <c r="BU68" s="417"/>
      <c r="BV68" s="417"/>
      <c r="BW68" s="417"/>
      <c r="BX68" s="418"/>
    </row>
    <row r="69" spans="39:76" ht="24.75" customHeight="1">
      <c r="AM69" s="32">
        <f t="shared" ref="AM69:AM78" si="11">IF(I12=0,IF(I11=0,I10,I11),I12)</f>
        <v>1</v>
      </c>
      <c r="AO69" s="222">
        <v>1</v>
      </c>
      <c r="AP69" s="87" t="str">
        <f t="shared" ref="AP69:AP89" si="12">CONCATENATE($AM69,"P")</f>
        <v>1P</v>
      </c>
      <c r="AQ69" s="424" t="str">
        <f t="shared" ref="AQ69:AQ78" si="13">IF($AM69=1,IF($D12="","",$D12),IF(AND($AM69=2,$AM68=1),$D12,IF(AND($AM69=3,$AM68=1),$D12,$AQ68)))</f>
        <v>Yellow Recepts (P3)</v>
      </c>
      <c r="AR69" s="425"/>
      <c r="AS69" s="426"/>
      <c r="AT69" s="222">
        <v>2</v>
      </c>
      <c r="AU69" s="87" t="str">
        <f t="shared" ref="AU69:AU89" si="14">CONCATENATE($AZ69,"P")</f>
        <v>1P</v>
      </c>
      <c r="AV69" s="425" t="str">
        <f t="shared" ref="AV69:AV78" si="15">IF($AZ69=1,IF($S12="","",$S12),IF(AND($AZ69=2,$AZ68=1),$S12,IF(AND($AZ69=2,$AZ68=3),$S12,IF(AND($AZ69=3,$AZ68=1),$S12,IF(AND($AZ69=3,$AZ68=2),$S12,$AV68)))))</f>
        <v>Blue Recepts (P17)</v>
      </c>
      <c r="AW69" s="425"/>
      <c r="AX69" s="426"/>
      <c r="AZ69" s="32">
        <f t="shared" ref="AZ69:AZ78" si="16">IF(R12=0,IF(R11=0,R10,R11),R12)</f>
        <v>1</v>
      </c>
      <c r="BB69" s="75"/>
      <c r="BJ69" s="2"/>
      <c r="BK69" s="222">
        <v>1</v>
      </c>
      <c r="BL69" s="87" t="str">
        <f t="shared" ref="BL69:BL89" si="17">CONCATENATE($AM69,"P")</f>
        <v>1P</v>
      </c>
      <c r="BM69" s="424" t="str">
        <f t="shared" ref="BM69:BM78" si="18">IF($AM69=1,IF($D12="","",$D12),IF(AND($AM69=2,$AM68=1),$D12,IF(AND($AM69=3,$AM68=1),$D12,$BM68)))</f>
        <v>Yellow Recepts (P3)</v>
      </c>
      <c r="BN69" s="425"/>
      <c r="BO69" s="425"/>
      <c r="BP69" s="425"/>
      <c r="BQ69" s="426"/>
      <c r="BR69" s="222">
        <v>2</v>
      </c>
      <c r="BS69" s="87" t="str">
        <f t="shared" ref="BS69:BS89" si="19">CONCATENATE($AZ69,"P")</f>
        <v>1P</v>
      </c>
      <c r="BT69" s="424" t="str">
        <f t="shared" ref="BT69:BT78" si="20">IF($AZ69=1,IF($S12="","",$S12),IF(AND($AZ69=2,$AZ68=1),$S12,IF(AND($AZ69=2,$AZ68=3),$S12,IF(AND($AZ69=3,$AZ68=1),$S12,IF(AND($AZ69=3,$AZ68=2),$S12,$BT68)))))</f>
        <v>Blue Recepts (P17)</v>
      </c>
      <c r="BU69" s="425"/>
      <c r="BV69" s="425"/>
      <c r="BW69" s="425"/>
      <c r="BX69" s="426"/>
    </row>
    <row r="70" spans="39:76" ht="24.75" customHeight="1">
      <c r="AM70" s="32">
        <f t="shared" si="11"/>
        <v>1</v>
      </c>
      <c r="AO70" s="222">
        <v>3</v>
      </c>
      <c r="AP70" s="87" t="str">
        <f t="shared" si="12"/>
        <v>1P</v>
      </c>
      <c r="AQ70" s="424" t="str">
        <f t="shared" si="13"/>
        <v>White Recepts (P3)</v>
      </c>
      <c r="AR70" s="425"/>
      <c r="AS70" s="426"/>
      <c r="AT70" s="222">
        <v>4</v>
      </c>
      <c r="AU70" s="87" t="str">
        <f t="shared" si="14"/>
        <v>1P</v>
      </c>
      <c r="AV70" s="425" t="str">
        <f t="shared" si="15"/>
        <v>Green Recepts</v>
      </c>
      <c r="AW70" s="425"/>
      <c r="AX70" s="426"/>
      <c r="AZ70" s="32">
        <f t="shared" si="16"/>
        <v>1</v>
      </c>
      <c r="BB70" s="75"/>
      <c r="BJ70" s="2"/>
      <c r="BK70" s="222">
        <v>3</v>
      </c>
      <c r="BL70" s="87" t="str">
        <f t="shared" si="17"/>
        <v>1P</v>
      </c>
      <c r="BM70" s="424" t="str">
        <f t="shared" si="18"/>
        <v>White Recepts (P3)</v>
      </c>
      <c r="BN70" s="425"/>
      <c r="BO70" s="425"/>
      <c r="BP70" s="425"/>
      <c r="BQ70" s="426"/>
      <c r="BR70" s="222">
        <v>4</v>
      </c>
      <c r="BS70" s="87" t="str">
        <f t="shared" si="19"/>
        <v>1P</v>
      </c>
      <c r="BT70" s="424" t="str">
        <f t="shared" si="20"/>
        <v>Green Recepts</v>
      </c>
      <c r="BU70" s="425"/>
      <c r="BV70" s="425"/>
      <c r="BW70" s="425"/>
      <c r="BX70" s="426"/>
    </row>
    <row r="71" spans="39:76" ht="24.75" customHeight="1">
      <c r="AM71" s="32">
        <f t="shared" si="11"/>
        <v>1</v>
      </c>
      <c r="AO71" s="222">
        <v>5</v>
      </c>
      <c r="AP71" s="87" t="str">
        <f t="shared" si="12"/>
        <v>1P</v>
      </c>
      <c r="AQ71" s="424" t="str">
        <f t="shared" si="13"/>
        <v>Recept Front (outside) (P17, P33, P35 pumps)</v>
      </c>
      <c r="AR71" s="425"/>
      <c r="AS71" s="426"/>
      <c r="AT71" s="222">
        <v>6</v>
      </c>
      <c r="AU71" s="87" t="str">
        <f t="shared" si="14"/>
        <v>1P</v>
      </c>
      <c r="AV71" s="425" t="str">
        <f t="shared" si="15"/>
        <v>Outside recept (back)</v>
      </c>
      <c r="AW71" s="425"/>
      <c r="AX71" s="426"/>
      <c r="AZ71" s="32">
        <f t="shared" si="16"/>
        <v>1</v>
      </c>
      <c r="BB71" s="75"/>
      <c r="BJ71" s="2"/>
      <c r="BK71" s="222">
        <v>5</v>
      </c>
      <c r="BL71" s="87" t="str">
        <f t="shared" si="17"/>
        <v>1P</v>
      </c>
      <c r="BM71" s="424" t="str">
        <f t="shared" si="18"/>
        <v>Recept Front (outside) (P17, P33, P35 pumps)</v>
      </c>
      <c r="BN71" s="425"/>
      <c r="BO71" s="425"/>
      <c r="BP71" s="425"/>
      <c r="BQ71" s="426"/>
      <c r="BR71" s="222">
        <v>6</v>
      </c>
      <c r="BS71" s="87" t="str">
        <f t="shared" si="19"/>
        <v>1P</v>
      </c>
      <c r="BT71" s="424" t="str">
        <f t="shared" si="20"/>
        <v>Outside recept (back)</v>
      </c>
      <c r="BU71" s="425"/>
      <c r="BV71" s="425"/>
      <c r="BW71" s="425"/>
      <c r="BX71" s="426"/>
    </row>
    <row r="72" spans="39:76" ht="24.75" customHeight="1">
      <c r="AM72" s="32">
        <f t="shared" si="11"/>
        <v>1</v>
      </c>
      <c r="AO72" s="222">
        <v>7</v>
      </c>
      <c r="AP72" s="87" t="str">
        <f t="shared" si="12"/>
        <v>1P</v>
      </c>
      <c r="AQ72" s="424" t="str">
        <f t="shared" si="13"/>
        <v>Large UPS</v>
      </c>
      <c r="AR72" s="425"/>
      <c r="AS72" s="426"/>
      <c r="AT72" s="222">
        <v>8</v>
      </c>
      <c r="AU72" s="87" t="str">
        <f t="shared" si="14"/>
        <v>1P</v>
      </c>
      <c r="AV72" s="425" t="str">
        <f t="shared" si="15"/>
        <v>Lights</v>
      </c>
      <c r="AW72" s="425"/>
      <c r="AX72" s="426"/>
      <c r="AZ72" s="32">
        <f t="shared" si="16"/>
        <v>1</v>
      </c>
      <c r="BB72" s="75"/>
      <c r="BJ72" s="2"/>
      <c r="BK72" s="222">
        <v>7</v>
      </c>
      <c r="BL72" s="87" t="str">
        <f t="shared" si="17"/>
        <v>1P</v>
      </c>
      <c r="BM72" s="424" t="str">
        <f t="shared" si="18"/>
        <v>Large UPS</v>
      </c>
      <c r="BN72" s="425"/>
      <c r="BO72" s="425"/>
      <c r="BP72" s="425"/>
      <c r="BQ72" s="426"/>
      <c r="BR72" s="222">
        <v>8</v>
      </c>
      <c r="BS72" s="87" t="str">
        <f t="shared" si="19"/>
        <v>1P</v>
      </c>
      <c r="BT72" s="424" t="str">
        <f t="shared" si="20"/>
        <v>Lights</v>
      </c>
      <c r="BU72" s="425"/>
      <c r="BV72" s="425"/>
      <c r="BW72" s="425"/>
      <c r="BX72" s="426"/>
    </row>
    <row r="73" spans="39:76" ht="24.75" customHeight="1">
      <c r="AM73" s="32">
        <f t="shared" si="11"/>
        <v>1</v>
      </c>
      <c r="AO73" s="222">
        <v>9</v>
      </c>
      <c r="AP73" s="87" t="str">
        <f t="shared" si="12"/>
        <v>1P</v>
      </c>
      <c r="AQ73" s="424" t="str">
        <f t="shared" si="13"/>
        <v>Small UPS</v>
      </c>
      <c r="AR73" s="425"/>
      <c r="AS73" s="426"/>
      <c r="AT73" s="222">
        <v>10</v>
      </c>
      <c r="AU73" s="87" t="str">
        <f t="shared" si="14"/>
        <v>2P</v>
      </c>
      <c r="AV73" s="425" t="str">
        <f t="shared" si="15"/>
        <v>220 Outlet, Right Side</v>
      </c>
      <c r="AW73" s="425"/>
      <c r="AX73" s="426"/>
      <c r="AZ73" s="32">
        <f t="shared" si="16"/>
        <v>2</v>
      </c>
      <c r="BB73" s="75"/>
      <c r="BJ73" s="2"/>
      <c r="BK73" s="222">
        <v>9</v>
      </c>
      <c r="BL73" s="87" t="str">
        <f t="shared" si="17"/>
        <v>1P</v>
      </c>
      <c r="BM73" s="424" t="str">
        <f t="shared" si="18"/>
        <v>Small UPS</v>
      </c>
      <c r="BN73" s="425"/>
      <c r="BO73" s="425"/>
      <c r="BP73" s="425"/>
      <c r="BQ73" s="426"/>
      <c r="BR73" s="222">
        <v>10</v>
      </c>
      <c r="BS73" s="87" t="str">
        <f t="shared" si="19"/>
        <v>2P</v>
      </c>
      <c r="BT73" s="424" t="str">
        <f t="shared" si="20"/>
        <v>220 Outlet, Right Side</v>
      </c>
      <c r="BU73" s="425"/>
      <c r="BV73" s="425"/>
      <c r="BW73" s="425"/>
      <c r="BX73" s="426"/>
    </row>
    <row r="74" spans="39:76" ht="24.75" customHeight="1">
      <c r="AM74" s="32">
        <f t="shared" si="11"/>
        <v>2</v>
      </c>
      <c r="AO74" s="222">
        <v>11</v>
      </c>
      <c r="AP74" s="87" t="str">
        <f t="shared" si="12"/>
        <v>2P</v>
      </c>
      <c r="AQ74" s="424" t="str">
        <f t="shared" si="13"/>
        <v>220 Outlet, Left Side  (P34)</v>
      </c>
      <c r="AR74" s="425"/>
      <c r="AS74" s="426"/>
      <c r="AT74" s="222">
        <v>12</v>
      </c>
      <c r="AU74" s="87" t="str">
        <f t="shared" si="14"/>
        <v>2P</v>
      </c>
      <c r="AV74" s="425" t="str">
        <f t="shared" si="15"/>
        <v>220 Outlet, Right Side</v>
      </c>
      <c r="AW74" s="425"/>
      <c r="AX74" s="426"/>
      <c r="AZ74" s="32">
        <f t="shared" si="16"/>
        <v>2</v>
      </c>
      <c r="BB74" s="75"/>
      <c r="BJ74" s="2"/>
      <c r="BK74" s="222">
        <v>11</v>
      </c>
      <c r="BL74" s="87" t="str">
        <f t="shared" si="17"/>
        <v>2P</v>
      </c>
      <c r="BM74" s="424" t="str">
        <f t="shared" si="18"/>
        <v>220 Outlet, Left Side  (P34)</v>
      </c>
      <c r="BN74" s="425"/>
      <c r="BO74" s="425"/>
      <c r="BP74" s="425"/>
      <c r="BQ74" s="426"/>
      <c r="BR74" s="222">
        <v>12</v>
      </c>
      <c r="BS74" s="87" t="str">
        <f t="shared" si="19"/>
        <v>2P</v>
      </c>
      <c r="BT74" s="424" t="str">
        <f t="shared" si="20"/>
        <v>220 Outlet, Right Side</v>
      </c>
      <c r="BU74" s="425"/>
      <c r="BV74" s="425"/>
      <c r="BW74" s="425"/>
      <c r="BX74" s="426"/>
    </row>
    <row r="75" spans="39:76" ht="24.75" customHeight="1">
      <c r="AM75" s="32">
        <f t="shared" si="11"/>
        <v>2</v>
      </c>
      <c r="AO75" s="222">
        <v>13</v>
      </c>
      <c r="AP75" s="87" t="str">
        <f t="shared" si="12"/>
        <v>2P</v>
      </c>
      <c r="AQ75" s="424" t="str">
        <f t="shared" si="13"/>
        <v>220 Outlet, Left Side  (P34)</v>
      </c>
      <c r="AR75" s="425"/>
      <c r="AS75" s="426"/>
      <c r="AT75" s="222">
        <v>14</v>
      </c>
      <c r="AU75" s="87" t="str">
        <f t="shared" si="14"/>
        <v>2P</v>
      </c>
      <c r="AV75" s="425" t="str">
        <f t="shared" si="15"/>
        <v>220 Outlet, Right Side</v>
      </c>
      <c r="AW75" s="425"/>
      <c r="AX75" s="426"/>
      <c r="AZ75" s="32">
        <f t="shared" si="16"/>
        <v>2</v>
      </c>
      <c r="BB75" s="75"/>
      <c r="BJ75" s="2"/>
      <c r="BK75" s="222">
        <v>13</v>
      </c>
      <c r="BL75" s="87" t="str">
        <f t="shared" si="17"/>
        <v>2P</v>
      </c>
      <c r="BM75" s="424" t="str">
        <f t="shared" si="18"/>
        <v>220 Outlet, Left Side  (P34)</v>
      </c>
      <c r="BN75" s="425"/>
      <c r="BO75" s="425"/>
      <c r="BP75" s="425"/>
      <c r="BQ75" s="426"/>
      <c r="BR75" s="222">
        <v>14</v>
      </c>
      <c r="BS75" s="87" t="str">
        <f t="shared" si="19"/>
        <v>2P</v>
      </c>
      <c r="BT75" s="424" t="str">
        <f t="shared" si="20"/>
        <v>220 Outlet, Right Side</v>
      </c>
      <c r="BU75" s="425"/>
      <c r="BV75" s="425"/>
      <c r="BW75" s="425"/>
      <c r="BX75" s="426"/>
    </row>
    <row r="76" spans="39:76" ht="24.75" customHeight="1">
      <c r="AM76" s="32">
        <f t="shared" si="11"/>
        <v>1</v>
      </c>
      <c r="AO76" s="222">
        <v>15</v>
      </c>
      <c r="AP76" s="87" t="str">
        <f t="shared" si="12"/>
        <v>1P</v>
      </c>
      <c r="AQ76" s="424" t="str">
        <f t="shared" si="13"/>
        <v>SPACE</v>
      </c>
      <c r="AR76" s="425"/>
      <c r="AS76" s="426"/>
      <c r="AT76" s="222">
        <v>16</v>
      </c>
      <c r="AU76" s="87" t="str">
        <f t="shared" si="14"/>
        <v>2P</v>
      </c>
      <c r="AV76" s="425" t="str">
        <f t="shared" si="15"/>
        <v>220 Outlet, Right Side</v>
      </c>
      <c r="AW76" s="425"/>
      <c r="AX76" s="426"/>
      <c r="AZ76" s="32">
        <f t="shared" si="16"/>
        <v>2</v>
      </c>
      <c r="BB76" s="75"/>
      <c r="BJ76" s="2"/>
      <c r="BK76" s="222">
        <v>15</v>
      </c>
      <c r="BL76" s="87" t="str">
        <f t="shared" si="17"/>
        <v>1P</v>
      </c>
      <c r="BM76" s="424" t="str">
        <f t="shared" si="18"/>
        <v>SPACE</v>
      </c>
      <c r="BN76" s="425"/>
      <c r="BO76" s="425"/>
      <c r="BP76" s="425"/>
      <c r="BQ76" s="426"/>
      <c r="BR76" s="222">
        <v>16</v>
      </c>
      <c r="BS76" s="87" t="str">
        <f t="shared" si="19"/>
        <v>2P</v>
      </c>
      <c r="BT76" s="424" t="str">
        <f t="shared" si="20"/>
        <v>220 Outlet, Right Side</v>
      </c>
      <c r="BU76" s="425"/>
      <c r="BV76" s="425"/>
      <c r="BW76" s="425"/>
      <c r="BX76" s="426"/>
    </row>
    <row r="77" spans="39:76" ht="24.75" customHeight="1">
      <c r="AM77" s="32">
        <f t="shared" si="11"/>
        <v>1</v>
      </c>
      <c r="AO77" s="222">
        <v>17</v>
      </c>
      <c r="AP77" s="87" t="str">
        <f t="shared" si="12"/>
        <v>1P</v>
      </c>
      <c r="AQ77" s="424" t="str">
        <f t="shared" si="13"/>
        <v>SPACE</v>
      </c>
      <c r="AR77" s="425"/>
      <c r="AS77" s="426"/>
      <c r="AT77" s="222">
        <v>18</v>
      </c>
      <c r="AU77" s="87" t="str">
        <f t="shared" si="14"/>
        <v>1P</v>
      </c>
      <c r="AV77" s="425" t="str">
        <f t="shared" si="15"/>
        <v>Recept #18</v>
      </c>
      <c r="AW77" s="425"/>
      <c r="AX77" s="426"/>
      <c r="AZ77" s="32">
        <f t="shared" si="16"/>
        <v>1</v>
      </c>
      <c r="BJ77" s="2"/>
      <c r="BK77" s="222">
        <v>17</v>
      </c>
      <c r="BL77" s="87" t="str">
        <f t="shared" si="17"/>
        <v>1P</v>
      </c>
      <c r="BM77" s="424" t="str">
        <f t="shared" si="18"/>
        <v>SPACE</v>
      </c>
      <c r="BN77" s="425"/>
      <c r="BO77" s="425"/>
      <c r="BP77" s="425"/>
      <c r="BQ77" s="426"/>
      <c r="BR77" s="222">
        <v>18</v>
      </c>
      <c r="BS77" s="87" t="str">
        <f t="shared" si="19"/>
        <v>1P</v>
      </c>
      <c r="BT77" s="424" t="str">
        <f t="shared" si="20"/>
        <v>Recept #18</v>
      </c>
      <c r="BU77" s="425"/>
      <c r="BV77" s="425"/>
      <c r="BW77" s="425"/>
      <c r="BX77" s="426"/>
    </row>
    <row r="78" spans="39:76" ht="24.75" customHeight="1">
      <c r="AM78" s="32">
        <f t="shared" si="11"/>
        <v>1</v>
      </c>
      <c r="AO78" s="222">
        <v>19</v>
      </c>
      <c r="AP78" s="87" t="str">
        <f t="shared" si="12"/>
        <v>1P</v>
      </c>
      <c r="AQ78" s="424" t="str">
        <f t="shared" si="13"/>
        <v>SPACE</v>
      </c>
      <c r="AR78" s="425"/>
      <c r="AS78" s="426"/>
      <c r="AT78" s="222">
        <v>20</v>
      </c>
      <c r="AU78" s="87" t="str">
        <f t="shared" si="14"/>
        <v>1P</v>
      </c>
      <c r="AV78" s="425" t="str">
        <f t="shared" si="15"/>
        <v>Recept #20</v>
      </c>
      <c r="AW78" s="425"/>
      <c r="AX78" s="426"/>
      <c r="AZ78" s="32">
        <f t="shared" si="16"/>
        <v>1</v>
      </c>
      <c r="BJ78" s="2"/>
      <c r="BK78" s="222">
        <v>19</v>
      </c>
      <c r="BL78" s="87" t="str">
        <f t="shared" si="17"/>
        <v>1P</v>
      </c>
      <c r="BM78" s="424" t="str">
        <f t="shared" si="18"/>
        <v>SPACE</v>
      </c>
      <c r="BN78" s="425"/>
      <c r="BO78" s="425"/>
      <c r="BP78" s="425"/>
      <c r="BQ78" s="426"/>
      <c r="BR78" s="222">
        <v>20</v>
      </c>
      <c r="BS78" s="87" t="str">
        <f t="shared" si="19"/>
        <v>1P</v>
      </c>
      <c r="BT78" s="424" t="str">
        <f t="shared" si="20"/>
        <v>Recept #20</v>
      </c>
      <c r="BU78" s="425"/>
      <c r="BV78" s="425"/>
      <c r="BW78" s="425"/>
      <c r="BX78" s="426"/>
    </row>
    <row r="79" spans="39:76" ht="24.75" customHeight="1">
      <c r="AM79" s="32" t="e">
        <f>IF(#REF!=0,IF(I21=0,I20,I21),#REF!)</f>
        <v>#REF!</v>
      </c>
      <c r="AO79" s="222">
        <v>21</v>
      </c>
      <c r="AP79" s="87" t="e">
        <f t="shared" si="12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22">
        <v>22</v>
      </c>
      <c r="AU79" s="87" t="e">
        <f t="shared" si="14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IF(#REF!=0,IF(R21=0,R20,R21),#REF!)</f>
        <v>#REF!</v>
      </c>
      <c r="BJ79" s="2"/>
      <c r="BK79" s="222">
        <v>21</v>
      </c>
      <c r="BL79" s="87" t="e">
        <f t="shared" si="17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22">
        <v>22</v>
      </c>
      <c r="BS79" s="87" t="e">
        <f t="shared" si="19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IF(#REF!=0,IF(#REF!=0,I21,#REF!),#REF!)</f>
        <v>#REF!</v>
      </c>
      <c r="AO80" s="222">
        <v>23</v>
      </c>
      <c r="AP80" s="87" t="e">
        <f t="shared" si="12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22">
        <v>24</v>
      </c>
      <c r="AU80" s="87" t="e">
        <f t="shared" si="14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IF(#REF!=0,IF(#REF!=0,R21,#REF!),#REF!)</f>
        <v>#REF!</v>
      </c>
      <c r="BJ80" s="2"/>
      <c r="BK80" s="222">
        <v>23</v>
      </c>
      <c r="BL80" s="87" t="e">
        <f t="shared" si="17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22">
        <v>24</v>
      </c>
      <c r="BS80" s="87" t="e">
        <f t="shared" si="19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22">
        <v>25</v>
      </c>
      <c r="AP81" s="87" t="e">
        <f t="shared" si="12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22">
        <v>26</v>
      </c>
      <c r="AU81" s="87" t="e">
        <f t="shared" si="14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22">
        <v>25</v>
      </c>
      <c r="BL81" s="87" t="e">
        <f t="shared" si="17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22">
        <v>26</v>
      </c>
      <c r="BS81" s="87" t="e">
        <f t="shared" si="19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22">
        <v>27</v>
      </c>
      <c r="AP82" s="87" t="e">
        <f t="shared" si="12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22">
        <v>28</v>
      </c>
      <c r="AU82" s="87" t="e">
        <f t="shared" si="14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22">
        <v>27</v>
      </c>
      <c r="BL82" s="87" t="e">
        <f t="shared" si="17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22">
        <v>28</v>
      </c>
      <c r="BS82" s="87" t="e">
        <f t="shared" si="19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22">
        <v>29</v>
      </c>
      <c r="AP83" s="87" t="e">
        <f t="shared" si="12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22">
        <v>30</v>
      </c>
      <c r="AU83" s="87" t="e">
        <f t="shared" si="14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22">
        <v>29</v>
      </c>
      <c r="BL83" s="87" t="e">
        <f t="shared" si="17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22">
        <v>30</v>
      </c>
      <c r="BS83" s="87" t="e">
        <f t="shared" si="19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22">
        <v>31</v>
      </c>
      <c r="AP84" s="87" t="e">
        <f t="shared" si="12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22">
        <v>32</v>
      </c>
      <c r="AU84" s="87" t="e">
        <f t="shared" si="14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22">
        <v>31</v>
      </c>
      <c r="BL84" s="87" t="e">
        <f t="shared" si="17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22">
        <v>32</v>
      </c>
      <c r="BS84" s="87" t="e">
        <f t="shared" si="19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22">
        <v>33</v>
      </c>
      <c r="AP85" s="87" t="e">
        <f t="shared" si="12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22">
        <v>34</v>
      </c>
      <c r="AU85" s="87" t="e">
        <f t="shared" si="14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22">
        <v>33</v>
      </c>
      <c r="BL85" s="87" t="e">
        <f t="shared" si="17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22">
        <v>34</v>
      </c>
      <c r="BS85" s="87" t="e">
        <f t="shared" si="19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M86" s="32" t="e">
        <f>IF(#REF!=0,IF(#REF!=0,#REF!,#REF!),#REF!)</f>
        <v>#REF!</v>
      </c>
      <c r="AO86" s="222">
        <v>35</v>
      </c>
      <c r="AP86" s="87" t="e">
        <f t="shared" si="12"/>
        <v>#REF!</v>
      </c>
      <c r="AQ86" s="424" t="e">
        <f>IF($AM86=1,IF(#REF!="","",#REF!),IF(AND($AM86=2,$AM85=1),#REF!,IF(AND($AM86=3,$AM85=1),#REF!,$AQ85)))</f>
        <v>#REF!</v>
      </c>
      <c r="AR86" s="425"/>
      <c r="AS86" s="426"/>
      <c r="AT86" s="222">
        <v>36</v>
      </c>
      <c r="AU86" s="87" t="e">
        <f t="shared" si="14"/>
        <v>#REF!</v>
      </c>
      <c r="AV86" s="425" t="e">
        <f>IF($AZ86=1,IF(#REF!="","",#REF!),IF(AND($AZ86=2,$AZ85=1),#REF!,IF(AND($AZ86=2,$AZ85=3),#REF!,IF(AND($AZ86=3,$AZ85=1),#REF!,IF(AND($AZ86=3,$AZ85=2),#REF!,$AV85)))))</f>
        <v>#REF!</v>
      </c>
      <c r="AW86" s="425"/>
      <c r="AX86" s="426"/>
      <c r="AZ86" s="32" t="e">
        <f>IF(#REF!=0,IF(#REF!=0,#REF!,#REF!),#REF!)</f>
        <v>#REF!</v>
      </c>
      <c r="BJ86" s="2"/>
      <c r="BK86" s="222">
        <v>35</v>
      </c>
      <c r="BL86" s="87" t="e">
        <f t="shared" si="17"/>
        <v>#REF!</v>
      </c>
      <c r="BM86" s="424" t="e">
        <f>IF($AM86=1,IF(#REF!="","",#REF!),IF(AND($AM86=2,$AM85=1),#REF!,IF(AND($AM86=3,$AM85=1),#REF!,$BM85)))</f>
        <v>#REF!</v>
      </c>
      <c r="BN86" s="425"/>
      <c r="BO86" s="425"/>
      <c r="BP86" s="425"/>
      <c r="BQ86" s="426"/>
      <c r="BR86" s="222">
        <v>36</v>
      </c>
      <c r="BS86" s="87" t="e">
        <f t="shared" si="19"/>
        <v>#REF!</v>
      </c>
      <c r="BT86" s="424" t="e">
        <f>IF($AZ86=1,IF(#REF!="","",#REF!),IF(AND($AZ86=2,$AZ85=1),#REF!,IF(AND($AZ86=2,$AZ85=3),#REF!,IF(AND($AZ86=3,$AZ85=1),#REF!,IF(AND($AZ86=3,$AZ85=2),#REF!,$BT85)))))</f>
        <v>#REF!</v>
      </c>
      <c r="BU86" s="425"/>
      <c r="BV86" s="425"/>
      <c r="BW86" s="425"/>
      <c r="BX86" s="426"/>
    </row>
    <row r="87" spans="39:76" ht="24.75" customHeight="1">
      <c r="AM87" s="32" t="e">
        <f>IF(#REF!=0,IF(#REF!=0,#REF!,#REF!),#REF!)</f>
        <v>#REF!</v>
      </c>
      <c r="AO87" s="222">
        <v>37</v>
      </c>
      <c r="AP87" s="87" t="e">
        <f t="shared" si="12"/>
        <v>#REF!</v>
      </c>
      <c r="AQ87" s="424" t="e">
        <f>IF($AM87=1,IF(#REF!="","",#REF!),IF(AND($AM87=2,$AM86=1),#REF!,IF(AND($AM87=3,$AM86=1),#REF!,$AQ86)))</f>
        <v>#REF!</v>
      </c>
      <c r="AR87" s="425"/>
      <c r="AS87" s="426"/>
      <c r="AT87" s="222">
        <v>38</v>
      </c>
      <c r="AU87" s="87" t="e">
        <f t="shared" si="14"/>
        <v>#REF!</v>
      </c>
      <c r="AV87" s="425" t="e">
        <f>IF($AZ87=1,IF(#REF!="","",#REF!),IF(AND($AZ87=2,$AZ86=1),#REF!,IF(AND($AZ87=2,$AZ86=3),#REF!,IF(AND($AZ87=3,$AZ86=1),#REF!,IF(AND($AZ87=3,$AZ86=2),#REF!,$AV86)))))</f>
        <v>#REF!</v>
      </c>
      <c r="AW87" s="425"/>
      <c r="AX87" s="426"/>
      <c r="AZ87" s="32" t="e">
        <f>IF(#REF!=0,IF(#REF!=0,#REF!,#REF!),#REF!)</f>
        <v>#REF!</v>
      </c>
      <c r="BJ87" s="2"/>
      <c r="BK87" s="222">
        <v>37</v>
      </c>
      <c r="BL87" s="87" t="e">
        <f t="shared" si="17"/>
        <v>#REF!</v>
      </c>
      <c r="BM87" s="424" t="e">
        <f>IF($AM87=1,IF(#REF!="","",#REF!),IF(AND($AM87=2,$AM86=1),#REF!,IF(AND($AM87=3,$AM86=1),#REF!,$BM86)))</f>
        <v>#REF!</v>
      </c>
      <c r="BN87" s="425"/>
      <c r="BO87" s="425"/>
      <c r="BP87" s="425"/>
      <c r="BQ87" s="426"/>
      <c r="BR87" s="222">
        <v>38</v>
      </c>
      <c r="BS87" s="87" t="e">
        <f t="shared" si="19"/>
        <v>#REF!</v>
      </c>
      <c r="BT87" s="424" t="e">
        <f>IF($AZ87=1,IF(#REF!="","",#REF!),IF(AND($AZ87=2,$AZ86=1),#REF!,IF(AND($AZ87=2,$AZ86=3),#REF!,IF(AND($AZ87=3,$AZ86=1),#REF!,IF(AND($AZ87=3,$AZ86=2),#REF!,$BT86)))))</f>
        <v>#REF!</v>
      </c>
      <c r="BU87" s="425"/>
      <c r="BV87" s="425"/>
      <c r="BW87" s="425"/>
      <c r="BX87" s="426"/>
    </row>
    <row r="88" spans="39:76" ht="24.75" customHeight="1">
      <c r="AM88" s="32" t="e">
        <f>IF(#REF!=0,IF(#REF!=0,#REF!,#REF!),#REF!)</f>
        <v>#REF!</v>
      </c>
      <c r="AO88" s="222">
        <v>39</v>
      </c>
      <c r="AP88" s="87" t="e">
        <f t="shared" si="12"/>
        <v>#REF!</v>
      </c>
      <c r="AQ88" s="424" t="e">
        <f>IF($AM88=1,IF(#REF!="","",#REF!),IF(AND($AM88=2,$AM87=1),#REF!,IF(AND($AM88=3,$AM87=1),#REF!,$AQ87)))</f>
        <v>#REF!</v>
      </c>
      <c r="AR88" s="425"/>
      <c r="AS88" s="426"/>
      <c r="AT88" s="222">
        <v>40</v>
      </c>
      <c r="AU88" s="87" t="e">
        <f t="shared" si="14"/>
        <v>#REF!</v>
      </c>
      <c r="AV88" s="425" t="e">
        <f>IF($AZ88=1,IF(#REF!="","",#REF!),IF(AND($AZ88=2,$AZ87=1),#REF!,IF(AND($AZ88=2,$AZ87=3),#REF!,IF(AND($AZ88=3,$AZ87=1),#REF!,IF(AND($AZ88=3,$AZ87=2),#REF!,$AV87)))))</f>
        <v>#REF!</v>
      </c>
      <c r="AW88" s="425"/>
      <c r="AX88" s="426"/>
      <c r="AZ88" s="32" t="e">
        <f>IF(#REF!=0,IF(#REF!=0,#REF!,#REF!),#REF!)</f>
        <v>#REF!</v>
      </c>
      <c r="BJ88" s="2"/>
      <c r="BK88" s="222">
        <v>39</v>
      </c>
      <c r="BL88" s="87" t="e">
        <f t="shared" si="17"/>
        <v>#REF!</v>
      </c>
      <c r="BM88" s="424" t="e">
        <f>IF($AM88=1,IF(#REF!="","",#REF!),IF(AND($AM88=2,$AM87=1),#REF!,IF(AND($AM88=3,$AM87=1),#REF!,$BM87)))</f>
        <v>#REF!</v>
      </c>
      <c r="BN88" s="425"/>
      <c r="BO88" s="425"/>
      <c r="BP88" s="425"/>
      <c r="BQ88" s="426"/>
      <c r="BR88" s="222">
        <v>40</v>
      </c>
      <c r="BS88" s="87" t="e">
        <f t="shared" si="19"/>
        <v>#REF!</v>
      </c>
      <c r="BT88" s="424" t="e">
        <f>IF($AZ88=1,IF(#REF!="","",#REF!),IF(AND($AZ88=2,$AZ87=1),#REF!,IF(AND($AZ88=2,$AZ87=3),#REF!,IF(AND($AZ88=3,$AZ87=1),#REF!,IF(AND($AZ88=3,$AZ87=2),#REF!,$BT87)))))</f>
        <v>#REF!</v>
      </c>
      <c r="BU88" s="425"/>
      <c r="BV88" s="425"/>
      <c r="BW88" s="425"/>
      <c r="BX88" s="426"/>
    </row>
    <row r="89" spans="39:76" ht="24.75" customHeight="1">
      <c r="AM89" s="32" t="e">
        <f>IF(#REF!=0,IF(#REF!=0,#REF!,#REF!),#REF!)</f>
        <v>#REF!</v>
      </c>
      <c r="AO89" s="222">
        <v>41</v>
      </c>
      <c r="AP89" s="87" t="e">
        <f t="shared" si="12"/>
        <v>#REF!</v>
      </c>
      <c r="AQ89" s="424" t="e">
        <f>IF($AM89=1,IF(#REF!="","",#REF!),IF(AND($AM89=2,$AM88=1),#REF!,IF(AND($AM89=3,$AM88=1),#REF!,$AQ88)))</f>
        <v>#REF!</v>
      </c>
      <c r="AR89" s="425"/>
      <c r="AS89" s="426"/>
      <c r="AT89" s="222">
        <v>42</v>
      </c>
      <c r="AU89" s="87" t="e">
        <f t="shared" si="14"/>
        <v>#REF!</v>
      </c>
      <c r="AV89" s="425" t="e">
        <f>IF($AZ89=1,IF(#REF!="","",#REF!),IF(AND($AZ89=2,$AZ88=1),#REF!,IF(AND($AZ89=2,$AZ88=3),#REF!,IF(AND($AZ89=3,$AZ88=1),#REF!,IF(AND($AZ89=3,$AZ88=2),#REF!,$AV88)))))</f>
        <v>#REF!</v>
      </c>
      <c r="AW89" s="425"/>
      <c r="AX89" s="426"/>
      <c r="AZ89" s="32" t="e">
        <f>IF(#REF!=0,IF(#REF!=0,#REF!,#REF!),#REF!)</f>
        <v>#REF!</v>
      </c>
      <c r="BJ89" s="2"/>
      <c r="BK89" s="222">
        <v>41</v>
      </c>
      <c r="BL89" s="87" t="e">
        <f t="shared" si="17"/>
        <v>#REF!</v>
      </c>
      <c r="BM89" s="424" t="e">
        <f>IF($AM89=1,IF(#REF!="","",#REF!),IF(AND($AM89=2,$AM88=1),#REF!,IF(AND($AM89=3,$AM88=1),#REF!,$BM88)))</f>
        <v>#REF!</v>
      </c>
      <c r="BN89" s="425"/>
      <c r="BO89" s="425"/>
      <c r="BP89" s="425"/>
      <c r="BQ89" s="426"/>
      <c r="BR89" s="222">
        <v>42</v>
      </c>
      <c r="BS89" s="87" t="e">
        <f t="shared" si="19"/>
        <v>#REF!</v>
      </c>
      <c r="BT89" s="424" t="e">
        <f>IF($AZ89=1,IF(#REF!="","",#REF!),IF(AND($AZ89=2,$AZ88=1),#REF!,IF(AND($AZ89=2,$AZ88=3),#REF!,IF(AND($AZ89=3,$AZ88=1),#REF!,IF(AND($AZ89=3,$AZ88=2),#REF!,$BT88)))))</f>
        <v>#REF!</v>
      </c>
      <c r="BU89" s="425"/>
      <c r="BV89" s="425"/>
      <c r="BW89" s="425"/>
      <c r="BX89" s="426"/>
    </row>
    <row r="90" spans="39:76" ht="24.75" customHeight="1">
      <c r="AO90" s="427" t="s">
        <v>86</v>
      </c>
      <c r="AP90" s="427"/>
      <c r="AQ90" s="427"/>
      <c r="AR90" s="427"/>
      <c r="AS90" s="427"/>
      <c r="AT90" s="427"/>
      <c r="AU90" s="427"/>
      <c r="AV90" s="427"/>
      <c r="AW90" s="427"/>
      <c r="AX90" s="427"/>
      <c r="BJ90" s="2"/>
      <c r="BK90" s="427" t="s">
        <v>86</v>
      </c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</row>
    <row r="91" spans="39:76" ht="24.75" customHeight="1">
      <c r="BJ91" s="2"/>
    </row>
    <row r="92" spans="39:76" ht="24.75" customHeight="1">
      <c r="AO92" s="400" t="s">
        <v>86</v>
      </c>
      <c r="AP92" s="400"/>
      <c r="AQ92" s="400"/>
      <c r="AR92" s="400"/>
      <c r="AS92" s="400"/>
      <c r="AT92" s="400"/>
      <c r="AU92" s="400"/>
      <c r="AV92" s="400"/>
      <c r="AW92" s="400"/>
      <c r="AX92" s="400"/>
      <c r="BJ92" s="2"/>
      <c r="BK92" s="400" t="s">
        <v>86</v>
      </c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</row>
    <row r="93" spans="39:76" ht="24.75" customHeight="1">
      <c r="AO93" s="411" t="s">
        <v>87</v>
      </c>
      <c r="AP93" s="411"/>
      <c r="AQ93" s="411"/>
      <c r="AR93" s="412" t="str">
        <f>$E$1</f>
        <v>P1</v>
      </c>
      <c r="AS93" s="412"/>
      <c r="AT93" s="412"/>
      <c r="AU93" s="412"/>
      <c r="AV93" s="412"/>
      <c r="AW93" s="412"/>
      <c r="AX93" s="412"/>
      <c r="BJ93" s="2"/>
      <c r="BK93" s="411" t="s">
        <v>87</v>
      </c>
      <c r="BL93" s="411"/>
      <c r="BM93" s="411"/>
      <c r="BN93" s="412" t="str">
        <f>$E$1</f>
        <v>P1</v>
      </c>
      <c r="BO93" s="412"/>
      <c r="BP93" s="412"/>
      <c r="BQ93" s="412"/>
      <c r="BR93" s="412"/>
      <c r="BS93" s="412"/>
      <c r="BT93" s="412"/>
      <c r="BU93" s="412"/>
      <c r="BV93" s="412"/>
      <c r="BW93" s="412"/>
      <c r="BX93" s="412"/>
    </row>
    <row r="94" spans="39:76" ht="24.75" customHeight="1">
      <c r="AO94" s="413" t="s">
        <v>89</v>
      </c>
      <c r="AP94" s="413"/>
      <c r="AQ94" s="413"/>
      <c r="AR94" s="414" t="str">
        <f>$O$1</f>
        <v>Site MDP #11,13 (100A CB)</v>
      </c>
      <c r="AS94" s="414"/>
      <c r="AT94" s="414"/>
      <c r="AU94" s="414"/>
      <c r="AV94" s="414"/>
      <c r="AW94" s="414"/>
      <c r="AX94" s="414"/>
      <c r="BJ94" s="2"/>
      <c r="BK94" s="413" t="s">
        <v>89</v>
      </c>
      <c r="BL94" s="413"/>
      <c r="BM94" s="413"/>
      <c r="BN94" s="414" t="str">
        <f>$O$1</f>
        <v>Site MDP #11,13 (100A CB)</v>
      </c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</row>
    <row r="95" spans="39:76" ht="24.75" customHeight="1">
      <c r="AO95" s="421" t="str">
        <f>CONCATENATE("VOLTAGE:  ",$F$4,"/",$F$5,"V ",$F$6,"-PHASE ",$F$7," WIRE")</f>
        <v>VOLTAGE:  120/208V 1-PHASE 3 WIRE</v>
      </c>
      <c r="AP95" s="422"/>
      <c r="AQ95" s="422"/>
      <c r="AR95" s="422"/>
      <c r="AS95" s="423"/>
      <c r="AT95" s="407" t="s">
        <v>91</v>
      </c>
      <c r="AU95" s="408"/>
      <c r="AV95" s="408"/>
      <c r="AW95" s="409">
        <f ca="1">TODAY()</f>
        <v>40707</v>
      </c>
      <c r="AX95" s="410"/>
      <c r="BJ95" s="2"/>
      <c r="BK95" s="421" t="str">
        <f>CONCATENATE("VOLTAGE:  ",$F$4,"/",$F$5,"V ",$F$6,"-PHASE ",$F$7," WIRE")</f>
        <v>VOLTAGE:  120/208V 1-PHASE 3 WIRE</v>
      </c>
      <c r="BL95" s="422"/>
      <c r="BM95" s="422"/>
      <c r="BN95" s="422"/>
      <c r="BO95" s="422"/>
      <c r="BP95" s="422"/>
      <c r="BQ95" s="423"/>
      <c r="BR95" s="407" t="s">
        <v>91</v>
      </c>
      <c r="BS95" s="408"/>
      <c r="BT95" s="408"/>
      <c r="BU95" s="409">
        <f ca="1">TODAY()</f>
        <v>40707</v>
      </c>
      <c r="BV95" s="409"/>
      <c r="BW95" s="409"/>
      <c r="BX95" s="410"/>
    </row>
    <row r="96" spans="39:76" ht="24.75" customHeight="1">
      <c r="AM96" s="32">
        <v>1</v>
      </c>
      <c r="AO96" s="415" t="s">
        <v>93</v>
      </c>
      <c r="AP96" s="416"/>
      <c r="AQ96" s="417" t="s">
        <v>94</v>
      </c>
      <c r="AR96" s="417"/>
      <c r="AS96" s="418"/>
      <c r="AT96" s="415" t="s">
        <v>93</v>
      </c>
      <c r="AU96" s="416"/>
      <c r="AV96" s="419" t="s">
        <v>94</v>
      </c>
      <c r="AW96" s="417"/>
      <c r="AX96" s="418"/>
      <c r="AZ96" s="32">
        <v>1</v>
      </c>
      <c r="BJ96" s="2"/>
      <c r="BK96" s="420" t="s">
        <v>93</v>
      </c>
      <c r="BL96" s="420"/>
      <c r="BM96" s="419" t="s">
        <v>94</v>
      </c>
      <c r="BN96" s="417"/>
      <c r="BO96" s="417"/>
      <c r="BP96" s="417"/>
      <c r="BQ96" s="418"/>
      <c r="BR96" s="415" t="s">
        <v>93</v>
      </c>
      <c r="BS96" s="416"/>
      <c r="BT96" s="419" t="s">
        <v>94</v>
      </c>
      <c r="BU96" s="417"/>
      <c r="BV96" s="417"/>
      <c r="BW96" s="417"/>
      <c r="BX96" s="418"/>
    </row>
    <row r="97" spans="39:76" ht="24.75" customHeight="1">
      <c r="AM97" s="32" t="str">
        <f>IF(I35=0,IF(I34=0,I28,I34),I35)</f>
        <v>=</v>
      </c>
      <c r="AO97" s="222">
        <v>43</v>
      </c>
      <c r="AP97" s="87" t="str">
        <f t="shared" ref="AP97:AP117" si="21">CONCATENATE(AM97,"P")</f>
        <v>=P</v>
      </c>
      <c r="AQ97" s="425" t="str">
        <f t="shared" ref="AQ97:AQ113" si="22">IF(AM97=1,IF($D35="","",$D35),IF(AND(AM97=2,AM96=1),$D35,IF(AND(AM97=3,AM96=1),$D35,$AQ96)))</f>
        <v>LOAD</v>
      </c>
      <c r="AR97" s="425"/>
      <c r="AS97" s="426"/>
      <c r="AT97" s="222">
        <v>44</v>
      </c>
      <c r="AU97" s="87" t="str">
        <f t="shared" ref="AU97:AU117" si="23">CONCATENATE(AZ97,"P")</f>
        <v>0P</v>
      </c>
      <c r="AV97" s="425" t="str">
        <f t="shared" ref="AV97:AV113" si="24">IF(AZ97=1,IF($S35="","",$S35),IF(AND(AZ97=2,AZ96=1),$S35,IF(AND(AZ97=2,AZ96=3),$S35,IF(AND(AZ97=3,AZ96=1),$S35,IF(AND(AZ97=3,AZ96=2),$S35,$AV96)))))</f>
        <v>LOAD</v>
      </c>
      <c r="AW97" s="425"/>
      <c r="AX97" s="426"/>
      <c r="AZ97" s="32">
        <f>IF(R35=0,IF(R34=0,R28,R34),R35)</f>
        <v>0</v>
      </c>
      <c r="BJ97" s="2"/>
      <c r="BK97" s="222">
        <v>43</v>
      </c>
      <c r="BL97" s="87" t="str">
        <f t="shared" ref="BL97:BL117" si="25">CONCATENATE($AM97,"P")</f>
        <v>=P</v>
      </c>
      <c r="BM97" s="424" t="str">
        <f t="shared" ref="BM97:BM113" si="26">IF($AM97=1,IF($D35="","",$D35),IF(AND($AM97=2,$AM96=1),$D35,IF(AND($AM97=3,$AM96=1),$D35,$BM96)))</f>
        <v>LOAD</v>
      </c>
      <c r="BN97" s="425"/>
      <c r="BO97" s="425"/>
      <c r="BP97" s="425"/>
      <c r="BQ97" s="426"/>
      <c r="BR97" s="222">
        <v>44</v>
      </c>
      <c r="BS97" s="87" t="str">
        <f t="shared" ref="BS97:BS117" si="27">CONCATENATE($AZ97,"P")</f>
        <v>0P</v>
      </c>
      <c r="BT97" s="424" t="str">
        <f t="shared" ref="BT97:BT113" si="28">IF($AZ97=1,IF($S35="","",$S35),IF(AND($AZ97=2,$AZ96=1),$S35,IF(AND($AZ97=2,$AZ96=3),$S35,IF(AND($AZ97=3,$AZ96=1),$S35,IF(AND($AZ97=3,$AZ96=2),$S35,$BT96)))))</f>
        <v>LOAD</v>
      </c>
      <c r="BU97" s="425"/>
      <c r="BV97" s="425"/>
      <c r="BW97" s="425"/>
      <c r="BX97" s="426"/>
    </row>
    <row r="98" spans="39:76" ht="24" customHeight="1">
      <c r="AM98" s="32" t="str">
        <f t="shared" ref="AM98:AM113" si="29">IF(I36=0,IF(I35=0,I34,I35),I36)</f>
        <v>=</v>
      </c>
      <c r="AO98" s="222">
        <v>45</v>
      </c>
      <c r="AP98" s="87" t="str">
        <f t="shared" si="21"/>
        <v>=P</v>
      </c>
      <c r="AQ98" s="425" t="str">
        <f t="shared" si="22"/>
        <v>LOAD</v>
      </c>
      <c r="AR98" s="425"/>
      <c r="AS98" s="426"/>
      <c r="AT98" s="222">
        <v>46</v>
      </c>
      <c r="AU98" s="87" t="str">
        <f t="shared" si="23"/>
        <v>0P</v>
      </c>
      <c r="AV98" s="425" t="str">
        <f t="shared" si="24"/>
        <v>LOAD</v>
      </c>
      <c r="AW98" s="425"/>
      <c r="AX98" s="426"/>
      <c r="AZ98" s="32">
        <f t="shared" ref="AZ98:AZ113" si="30">IF(R36=0,IF(R35=0,R34,R35),R36)</f>
        <v>0</v>
      </c>
      <c r="BJ98" s="2"/>
      <c r="BK98" s="222">
        <v>43</v>
      </c>
      <c r="BL98" s="87" t="str">
        <f t="shared" si="25"/>
        <v>=P</v>
      </c>
      <c r="BM98" s="424" t="str">
        <f t="shared" si="26"/>
        <v>LOAD</v>
      </c>
      <c r="BN98" s="425"/>
      <c r="BO98" s="425"/>
      <c r="BP98" s="425"/>
      <c r="BQ98" s="426"/>
      <c r="BR98" s="222">
        <v>46</v>
      </c>
      <c r="BS98" s="87" t="str">
        <f t="shared" si="27"/>
        <v>0P</v>
      </c>
      <c r="BT98" s="424" t="str">
        <f t="shared" si="28"/>
        <v>LOAD</v>
      </c>
      <c r="BU98" s="425"/>
      <c r="BV98" s="425"/>
      <c r="BW98" s="425"/>
      <c r="BX98" s="426"/>
    </row>
    <row r="99" spans="39:76" ht="24" customHeight="1">
      <c r="AM99" s="32" t="str">
        <f t="shared" si="29"/>
        <v>=</v>
      </c>
      <c r="AO99" s="222">
        <v>47</v>
      </c>
      <c r="AP99" s="87" t="str">
        <f t="shared" si="21"/>
        <v>=P</v>
      </c>
      <c r="AQ99" s="425" t="str">
        <f t="shared" si="22"/>
        <v>LOAD</v>
      </c>
      <c r="AR99" s="425"/>
      <c r="AS99" s="426"/>
      <c r="AT99" s="222">
        <v>48</v>
      </c>
      <c r="AU99" s="87" t="str">
        <f t="shared" si="23"/>
        <v>0P</v>
      </c>
      <c r="AV99" s="425" t="str">
        <f t="shared" si="24"/>
        <v>LOAD</v>
      </c>
      <c r="AW99" s="425"/>
      <c r="AX99" s="426"/>
      <c r="AZ99" s="32">
        <f t="shared" si="30"/>
        <v>0</v>
      </c>
      <c r="BJ99" s="2"/>
      <c r="BK99" s="222">
        <v>43</v>
      </c>
      <c r="BL99" s="87" t="str">
        <f t="shared" si="25"/>
        <v>=P</v>
      </c>
      <c r="BM99" s="424" t="str">
        <f t="shared" si="26"/>
        <v>LOAD</v>
      </c>
      <c r="BN99" s="425"/>
      <c r="BO99" s="425"/>
      <c r="BP99" s="425"/>
      <c r="BQ99" s="426"/>
      <c r="BR99" s="222">
        <v>48</v>
      </c>
      <c r="BS99" s="87" t="str">
        <f t="shared" si="27"/>
        <v>0P</v>
      </c>
      <c r="BT99" s="424" t="str">
        <f t="shared" si="28"/>
        <v>LOAD</v>
      </c>
      <c r="BU99" s="425"/>
      <c r="BV99" s="425"/>
      <c r="BW99" s="425"/>
      <c r="BX99" s="426"/>
    </row>
    <row r="100" spans="39:76" ht="24" customHeight="1">
      <c r="AM100" s="32" t="str">
        <f t="shared" si="29"/>
        <v>=</v>
      </c>
      <c r="AO100" s="222">
        <v>49</v>
      </c>
      <c r="AP100" s="87" t="str">
        <f t="shared" si="21"/>
        <v>=P</v>
      </c>
      <c r="AQ100" s="425" t="str">
        <f t="shared" si="22"/>
        <v>LOAD</v>
      </c>
      <c r="AR100" s="425"/>
      <c r="AS100" s="426"/>
      <c r="AT100" s="222">
        <v>50</v>
      </c>
      <c r="AU100" s="87" t="str">
        <f t="shared" si="23"/>
        <v>0P</v>
      </c>
      <c r="AV100" s="425" t="str">
        <f t="shared" si="24"/>
        <v>LOAD</v>
      </c>
      <c r="AW100" s="425"/>
      <c r="AX100" s="426"/>
      <c r="AZ100" s="32">
        <f t="shared" si="30"/>
        <v>0</v>
      </c>
      <c r="BJ100" s="2"/>
      <c r="BK100" s="222">
        <v>43</v>
      </c>
      <c r="BL100" s="87" t="str">
        <f t="shared" si="25"/>
        <v>=P</v>
      </c>
      <c r="BM100" s="424" t="str">
        <f t="shared" si="26"/>
        <v>LOAD</v>
      </c>
      <c r="BN100" s="425"/>
      <c r="BO100" s="425"/>
      <c r="BP100" s="425"/>
      <c r="BQ100" s="426"/>
      <c r="BR100" s="222">
        <v>50</v>
      </c>
      <c r="BS100" s="87" t="str">
        <f t="shared" si="27"/>
        <v>0P</v>
      </c>
      <c r="BT100" s="424" t="str">
        <f t="shared" si="28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9"/>
        <v>=</v>
      </c>
      <c r="AO101" s="222">
        <v>51</v>
      </c>
      <c r="AP101" s="87" t="str">
        <f t="shared" si="21"/>
        <v>=P</v>
      </c>
      <c r="AQ101" s="425" t="str">
        <f t="shared" si="22"/>
        <v>LOAD</v>
      </c>
      <c r="AR101" s="425"/>
      <c r="AS101" s="426"/>
      <c r="AT101" s="222">
        <v>52</v>
      </c>
      <c r="AU101" s="87" t="str">
        <f t="shared" si="23"/>
        <v>0P</v>
      </c>
      <c r="AV101" s="425" t="str">
        <f t="shared" si="24"/>
        <v>LOAD</v>
      </c>
      <c r="AW101" s="425"/>
      <c r="AX101" s="426"/>
      <c r="AZ101" s="32">
        <f t="shared" si="30"/>
        <v>0</v>
      </c>
      <c r="BJ101" s="2"/>
      <c r="BK101" s="222">
        <v>43</v>
      </c>
      <c r="BL101" s="87" t="str">
        <f t="shared" si="25"/>
        <v>=P</v>
      </c>
      <c r="BM101" s="424" t="str">
        <f t="shared" si="26"/>
        <v>LOAD</v>
      </c>
      <c r="BN101" s="425"/>
      <c r="BO101" s="425"/>
      <c r="BP101" s="425"/>
      <c r="BQ101" s="426"/>
      <c r="BR101" s="222">
        <v>52</v>
      </c>
      <c r="BS101" s="87" t="str">
        <f t="shared" si="27"/>
        <v>0P</v>
      </c>
      <c r="BT101" s="424" t="str">
        <f t="shared" si="28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9"/>
        <v>=</v>
      </c>
      <c r="AO102" s="222">
        <v>53</v>
      </c>
      <c r="AP102" s="87" t="str">
        <f t="shared" si="21"/>
        <v>=P</v>
      </c>
      <c r="AQ102" s="425" t="str">
        <f t="shared" si="22"/>
        <v>LOAD</v>
      </c>
      <c r="AR102" s="425"/>
      <c r="AS102" s="426"/>
      <c r="AT102" s="222">
        <v>54</v>
      </c>
      <c r="AU102" s="87" t="str">
        <f t="shared" si="23"/>
        <v>0P</v>
      </c>
      <c r="AV102" s="425" t="str">
        <f t="shared" si="24"/>
        <v>LOAD</v>
      </c>
      <c r="AW102" s="425"/>
      <c r="AX102" s="426"/>
      <c r="AZ102" s="32">
        <f t="shared" si="30"/>
        <v>0</v>
      </c>
      <c r="BJ102" s="2"/>
      <c r="BK102" s="222">
        <v>43</v>
      </c>
      <c r="BL102" s="87" t="str">
        <f t="shared" si="25"/>
        <v>=P</v>
      </c>
      <c r="BM102" s="424" t="str">
        <f t="shared" si="26"/>
        <v>LOAD</v>
      </c>
      <c r="BN102" s="425"/>
      <c r="BO102" s="425"/>
      <c r="BP102" s="425"/>
      <c r="BQ102" s="426"/>
      <c r="BR102" s="222">
        <v>54</v>
      </c>
      <c r="BS102" s="87" t="str">
        <f t="shared" si="27"/>
        <v>0P</v>
      </c>
      <c r="BT102" s="424" t="str">
        <f t="shared" si="28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9"/>
        <v>=</v>
      </c>
      <c r="AO103" s="222">
        <v>55</v>
      </c>
      <c r="AP103" s="87" t="str">
        <f t="shared" si="21"/>
        <v>=P</v>
      </c>
      <c r="AQ103" s="425" t="str">
        <f t="shared" si="22"/>
        <v>LOAD</v>
      </c>
      <c r="AR103" s="425"/>
      <c r="AS103" s="426"/>
      <c r="AT103" s="222">
        <v>56</v>
      </c>
      <c r="AU103" s="87" t="str">
        <f t="shared" si="23"/>
        <v>0P</v>
      </c>
      <c r="AV103" s="425" t="str">
        <f t="shared" si="24"/>
        <v>LOAD</v>
      </c>
      <c r="AW103" s="425"/>
      <c r="AX103" s="426"/>
      <c r="AZ103" s="32">
        <f t="shared" si="30"/>
        <v>0</v>
      </c>
      <c r="BJ103" s="2"/>
      <c r="BK103" s="222">
        <v>43</v>
      </c>
      <c r="BL103" s="87" t="str">
        <f t="shared" si="25"/>
        <v>=P</v>
      </c>
      <c r="BM103" s="424" t="str">
        <f t="shared" si="26"/>
        <v>LOAD</v>
      </c>
      <c r="BN103" s="425"/>
      <c r="BO103" s="425"/>
      <c r="BP103" s="425"/>
      <c r="BQ103" s="426"/>
      <c r="BR103" s="222">
        <v>56</v>
      </c>
      <c r="BS103" s="87" t="str">
        <f t="shared" si="27"/>
        <v>0P</v>
      </c>
      <c r="BT103" s="424" t="str">
        <f t="shared" si="28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9"/>
        <v>=</v>
      </c>
      <c r="AO104" s="222">
        <v>57</v>
      </c>
      <c r="AP104" s="87" t="str">
        <f t="shared" si="21"/>
        <v>=P</v>
      </c>
      <c r="AQ104" s="425" t="str">
        <f t="shared" si="22"/>
        <v>LOAD</v>
      </c>
      <c r="AR104" s="425"/>
      <c r="AS104" s="426"/>
      <c r="AT104" s="222">
        <v>58</v>
      </c>
      <c r="AU104" s="87" t="str">
        <f t="shared" si="23"/>
        <v>0P</v>
      </c>
      <c r="AV104" s="425" t="str">
        <f t="shared" si="24"/>
        <v>LOAD</v>
      </c>
      <c r="AW104" s="425"/>
      <c r="AX104" s="426"/>
      <c r="AZ104" s="32">
        <f t="shared" si="30"/>
        <v>0</v>
      </c>
      <c r="BJ104" s="2"/>
      <c r="BK104" s="222">
        <v>43</v>
      </c>
      <c r="BL104" s="87" t="str">
        <f t="shared" si="25"/>
        <v>=P</v>
      </c>
      <c r="BM104" s="424" t="str">
        <f t="shared" si="26"/>
        <v>LOAD</v>
      </c>
      <c r="BN104" s="425"/>
      <c r="BO104" s="425"/>
      <c r="BP104" s="425"/>
      <c r="BQ104" s="426"/>
      <c r="BR104" s="222">
        <v>58</v>
      </c>
      <c r="BS104" s="87" t="str">
        <f t="shared" si="27"/>
        <v>0P</v>
      </c>
      <c r="BT104" s="424" t="str">
        <f t="shared" si="28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9"/>
        <v>=</v>
      </c>
      <c r="AO105" s="222">
        <v>59</v>
      </c>
      <c r="AP105" s="87" t="str">
        <f t="shared" si="21"/>
        <v>=P</v>
      </c>
      <c r="AQ105" s="425" t="str">
        <f t="shared" si="22"/>
        <v>LOAD</v>
      </c>
      <c r="AR105" s="425"/>
      <c r="AS105" s="426"/>
      <c r="AT105" s="222">
        <v>60</v>
      </c>
      <c r="AU105" s="87" t="str">
        <f t="shared" si="23"/>
        <v>0P</v>
      </c>
      <c r="AV105" s="425" t="str">
        <f t="shared" si="24"/>
        <v>LOAD</v>
      </c>
      <c r="AW105" s="425"/>
      <c r="AX105" s="426"/>
      <c r="AZ105" s="32">
        <f t="shared" si="30"/>
        <v>0</v>
      </c>
      <c r="BJ105" s="2"/>
      <c r="BK105" s="222">
        <v>43</v>
      </c>
      <c r="BL105" s="87" t="str">
        <f t="shared" si="25"/>
        <v>=P</v>
      </c>
      <c r="BM105" s="424" t="str">
        <f t="shared" si="26"/>
        <v>LOAD</v>
      </c>
      <c r="BN105" s="425"/>
      <c r="BO105" s="425"/>
      <c r="BP105" s="425"/>
      <c r="BQ105" s="426"/>
      <c r="BR105" s="222">
        <v>60</v>
      </c>
      <c r="BS105" s="87" t="str">
        <f t="shared" si="27"/>
        <v>0P</v>
      </c>
      <c r="BT105" s="424" t="str">
        <f t="shared" si="28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9"/>
        <v>=</v>
      </c>
      <c r="AO106" s="222">
        <v>61</v>
      </c>
      <c r="AP106" s="87" t="str">
        <f t="shared" si="21"/>
        <v>=P</v>
      </c>
      <c r="AQ106" s="425" t="str">
        <f t="shared" si="22"/>
        <v>LOAD</v>
      </c>
      <c r="AR106" s="425"/>
      <c r="AS106" s="426"/>
      <c r="AT106" s="222">
        <v>62</v>
      </c>
      <c r="AU106" s="87" t="str">
        <f t="shared" si="23"/>
        <v>0P</v>
      </c>
      <c r="AV106" s="425" t="str">
        <f t="shared" si="24"/>
        <v>LOAD</v>
      </c>
      <c r="AW106" s="425"/>
      <c r="AX106" s="426"/>
      <c r="AZ106" s="32">
        <f t="shared" si="30"/>
        <v>0</v>
      </c>
      <c r="BJ106" s="2"/>
      <c r="BK106" s="222">
        <v>43</v>
      </c>
      <c r="BL106" s="87" t="str">
        <f t="shared" si="25"/>
        <v>=P</v>
      </c>
      <c r="BM106" s="424" t="str">
        <f t="shared" si="26"/>
        <v>LOAD</v>
      </c>
      <c r="BN106" s="425"/>
      <c r="BO106" s="425"/>
      <c r="BP106" s="425"/>
      <c r="BQ106" s="426"/>
      <c r="BR106" s="222">
        <v>62</v>
      </c>
      <c r="BS106" s="87" t="str">
        <f t="shared" si="27"/>
        <v>0P</v>
      </c>
      <c r="BT106" s="424" t="str">
        <f t="shared" si="28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9"/>
        <v>=</v>
      </c>
      <c r="AO107" s="222">
        <v>63</v>
      </c>
      <c r="AP107" s="87" t="str">
        <f t="shared" si="21"/>
        <v>=P</v>
      </c>
      <c r="AQ107" s="425" t="str">
        <f t="shared" si="22"/>
        <v>LOAD</v>
      </c>
      <c r="AR107" s="425"/>
      <c r="AS107" s="426"/>
      <c r="AT107" s="222">
        <v>64</v>
      </c>
      <c r="AU107" s="87" t="str">
        <f t="shared" si="23"/>
        <v>0P</v>
      </c>
      <c r="AV107" s="425" t="str">
        <f t="shared" si="24"/>
        <v>LOAD</v>
      </c>
      <c r="AW107" s="425"/>
      <c r="AX107" s="426"/>
      <c r="AZ107" s="32">
        <f t="shared" si="30"/>
        <v>0</v>
      </c>
      <c r="BJ107" s="2"/>
      <c r="BK107" s="222">
        <v>43</v>
      </c>
      <c r="BL107" s="87" t="str">
        <f t="shared" si="25"/>
        <v>=P</v>
      </c>
      <c r="BM107" s="424" t="str">
        <f t="shared" si="26"/>
        <v>LOAD</v>
      </c>
      <c r="BN107" s="425"/>
      <c r="BO107" s="425"/>
      <c r="BP107" s="425"/>
      <c r="BQ107" s="426"/>
      <c r="BR107" s="222">
        <v>64</v>
      </c>
      <c r="BS107" s="87" t="str">
        <f t="shared" si="27"/>
        <v>0P</v>
      </c>
      <c r="BT107" s="424" t="str">
        <f t="shared" si="28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29"/>
        <v>=</v>
      </c>
      <c r="AO108" s="222">
        <v>65</v>
      </c>
      <c r="AP108" s="87" t="str">
        <f t="shared" si="21"/>
        <v>=P</v>
      </c>
      <c r="AQ108" s="425" t="str">
        <f t="shared" si="22"/>
        <v>LOAD</v>
      </c>
      <c r="AR108" s="425"/>
      <c r="AS108" s="426"/>
      <c r="AT108" s="222">
        <v>66</v>
      </c>
      <c r="AU108" s="87" t="str">
        <f t="shared" si="23"/>
        <v>0P</v>
      </c>
      <c r="AV108" s="425" t="str">
        <f t="shared" si="24"/>
        <v>LOAD</v>
      </c>
      <c r="AW108" s="425"/>
      <c r="AX108" s="426"/>
      <c r="AZ108" s="32">
        <f t="shared" si="30"/>
        <v>0</v>
      </c>
      <c r="BJ108" s="2"/>
      <c r="BK108" s="222">
        <v>43</v>
      </c>
      <c r="BL108" s="87" t="str">
        <f t="shared" si="25"/>
        <v>=P</v>
      </c>
      <c r="BM108" s="424" t="str">
        <f t="shared" si="26"/>
        <v>LOAD</v>
      </c>
      <c r="BN108" s="425"/>
      <c r="BO108" s="425"/>
      <c r="BP108" s="425"/>
      <c r="BQ108" s="426"/>
      <c r="BR108" s="222">
        <v>66</v>
      </c>
      <c r="BS108" s="87" t="str">
        <f t="shared" si="27"/>
        <v>0P</v>
      </c>
      <c r="BT108" s="424" t="str">
        <f t="shared" si="28"/>
        <v>LOAD</v>
      </c>
      <c r="BU108" s="425"/>
      <c r="BV108" s="425"/>
      <c r="BW108" s="425"/>
      <c r="BX108" s="426"/>
    </row>
    <row r="109" spans="39:76" ht="24" customHeight="1">
      <c r="AM109" s="32" t="str">
        <f t="shared" si="29"/>
        <v>=</v>
      </c>
      <c r="AO109" s="222">
        <v>67</v>
      </c>
      <c r="AP109" s="87" t="str">
        <f t="shared" si="21"/>
        <v>=P</v>
      </c>
      <c r="AQ109" s="425" t="str">
        <f t="shared" si="22"/>
        <v>LOAD</v>
      </c>
      <c r="AR109" s="425"/>
      <c r="AS109" s="426"/>
      <c r="AT109" s="222">
        <v>68</v>
      </c>
      <c r="AU109" s="87" t="str">
        <f t="shared" si="23"/>
        <v>0P</v>
      </c>
      <c r="AV109" s="425" t="str">
        <f t="shared" si="24"/>
        <v>LOAD</v>
      </c>
      <c r="AW109" s="425"/>
      <c r="AX109" s="426"/>
      <c r="AZ109" s="32">
        <f t="shared" si="30"/>
        <v>0</v>
      </c>
      <c r="BJ109" s="2"/>
      <c r="BK109" s="222">
        <v>43</v>
      </c>
      <c r="BL109" s="87" t="str">
        <f t="shared" si="25"/>
        <v>=P</v>
      </c>
      <c r="BM109" s="424" t="str">
        <f t="shared" si="26"/>
        <v>LOAD</v>
      </c>
      <c r="BN109" s="425"/>
      <c r="BO109" s="425"/>
      <c r="BP109" s="425"/>
      <c r="BQ109" s="426"/>
      <c r="BR109" s="222">
        <v>68</v>
      </c>
      <c r="BS109" s="87" t="str">
        <f t="shared" si="27"/>
        <v>0P</v>
      </c>
      <c r="BT109" s="424" t="str">
        <f t="shared" si="28"/>
        <v>LOAD</v>
      </c>
      <c r="BU109" s="425"/>
      <c r="BV109" s="425"/>
      <c r="BW109" s="425"/>
      <c r="BX109" s="426"/>
    </row>
    <row r="110" spans="39:76" ht="24" customHeight="1">
      <c r="AM110" s="32" t="str">
        <f t="shared" si="29"/>
        <v>=</v>
      </c>
      <c r="AO110" s="222">
        <v>69</v>
      </c>
      <c r="AP110" s="87" t="str">
        <f t="shared" si="21"/>
        <v>=P</v>
      </c>
      <c r="AQ110" s="425" t="str">
        <f t="shared" si="22"/>
        <v>LOAD</v>
      </c>
      <c r="AR110" s="425"/>
      <c r="AS110" s="426"/>
      <c r="AT110" s="222">
        <v>70</v>
      </c>
      <c r="AU110" s="87" t="str">
        <f t="shared" si="23"/>
        <v>0P</v>
      </c>
      <c r="AV110" s="425" t="str">
        <f t="shared" si="24"/>
        <v>LOAD</v>
      </c>
      <c r="AW110" s="425"/>
      <c r="AX110" s="426"/>
      <c r="AZ110" s="32">
        <f t="shared" si="30"/>
        <v>0</v>
      </c>
      <c r="BJ110" s="2"/>
      <c r="BK110" s="222">
        <v>43</v>
      </c>
      <c r="BL110" s="87" t="str">
        <f t="shared" si="25"/>
        <v>=P</v>
      </c>
      <c r="BM110" s="424" t="str">
        <f t="shared" si="26"/>
        <v>LOAD</v>
      </c>
      <c r="BN110" s="425"/>
      <c r="BO110" s="425"/>
      <c r="BP110" s="425"/>
      <c r="BQ110" s="426"/>
      <c r="BR110" s="222">
        <v>70</v>
      </c>
      <c r="BS110" s="87" t="str">
        <f t="shared" si="27"/>
        <v>0P</v>
      </c>
      <c r="BT110" s="424" t="str">
        <f t="shared" si="28"/>
        <v>LOAD</v>
      </c>
      <c r="BU110" s="425"/>
      <c r="BV110" s="425"/>
      <c r="BW110" s="425"/>
      <c r="BX110" s="426"/>
    </row>
    <row r="111" spans="39:76" ht="24" customHeight="1">
      <c r="AM111" s="32" t="str">
        <f t="shared" si="29"/>
        <v>=</v>
      </c>
      <c r="AO111" s="222">
        <v>71</v>
      </c>
      <c r="AP111" s="87" t="str">
        <f t="shared" si="21"/>
        <v>=P</v>
      </c>
      <c r="AQ111" s="425" t="str">
        <f t="shared" si="22"/>
        <v>LOAD</v>
      </c>
      <c r="AR111" s="425"/>
      <c r="AS111" s="426"/>
      <c r="AT111" s="222">
        <v>72</v>
      </c>
      <c r="AU111" s="87" t="str">
        <f t="shared" si="23"/>
        <v>0P</v>
      </c>
      <c r="AV111" s="425" t="str">
        <f t="shared" si="24"/>
        <v>LOAD</v>
      </c>
      <c r="AW111" s="425"/>
      <c r="AX111" s="426"/>
      <c r="AZ111" s="32">
        <f t="shared" si="30"/>
        <v>0</v>
      </c>
      <c r="BJ111" s="2"/>
      <c r="BK111" s="222">
        <v>43</v>
      </c>
      <c r="BL111" s="87" t="str">
        <f t="shared" si="25"/>
        <v>=P</v>
      </c>
      <c r="BM111" s="424" t="str">
        <f t="shared" si="26"/>
        <v>LOAD</v>
      </c>
      <c r="BN111" s="425"/>
      <c r="BO111" s="425"/>
      <c r="BP111" s="425"/>
      <c r="BQ111" s="426"/>
      <c r="BR111" s="222">
        <v>72</v>
      </c>
      <c r="BS111" s="87" t="str">
        <f t="shared" si="27"/>
        <v>0P</v>
      </c>
      <c r="BT111" s="424" t="str">
        <f t="shared" si="28"/>
        <v>LOAD</v>
      </c>
      <c r="BU111" s="425"/>
      <c r="BV111" s="425"/>
      <c r="BW111" s="425"/>
      <c r="BX111" s="426"/>
    </row>
    <row r="112" spans="39:76" ht="24" customHeight="1">
      <c r="AM112" s="32" t="str">
        <f t="shared" si="29"/>
        <v>=</v>
      </c>
      <c r="AO112" s="222">
        <v>73</v>
      </c>
      <c r="AP112" s="87" t="str">
        <f t="shared" si="21"/>
        <v>=P</v>
      </c>
      <c r="AQ112" s="425" t="str">
        <f t="shared" si="22"/>
        <v>LOAD</v>
      </c>
      <c r="AR112" s="425"/>
      <c r="AS112" s="426"/>
      <c r="AT112" s="222">
        <v>74</v>
      </c>
      <c r="AU112" s="87" t="str">
        <f t="shared" si="23"/>
        <v>0P</v>
      </c>
      <c r="AV112" s="425" t="str">
        <f t="shared" si="24"/>
        <v>LOAD</v>
      </c>
      <c r="AW112" s="425"/>
      <c r="AX112" s="426"/>
      <c r="AZ112" s="32">
        <f t="shared" si="30"/>
        <v>0</v>
      </c>
      <c r="BJ112" s="2"/>
      <c r="BK112" s="222">
        <v>43</v>
      </c>
      <c r="BL112" s="87" t="str">
        <f t="shared" si="25"/>
        <v>=P</v>
      </c>
      <c r="BM112" s="424" t="str">
        <f t="shared" si="26"/>
        <v>LOAD</v>
      </c>
      <c r="BN112" s="425"/>
      <c r="BO112" s="425"/>
      <c r="BP112" s="425"/>
      <c r="BQ112" s="426"/>
      <c r="BR112" s="222">
        <v>74</v>
      </c>
      <c r="BS112" s="87" t="str">
        <f t="shared" si="27"/>
        <v>0P</v>
      </c>
      <c r="BT112" s="424" t="str">
        <f t="shared" si="28"/>
        <v>LOAD</v>
      </c>
      <c r="BU112" s="425"/>
      <c r="BV112" s="425"/>
      <c r="BW112" s="425"/>
      <c r="BX112" s="426"/>
    </row>
    <row r="113" spans="39:76" ht="24" customHeight="1">
      <c r="AM113" s="32">
        <f t="shared" si="29"/>
        <v>0</v>
      </c>
      <c r="AO113" s="222">
        <v>75</v>
      </c>
      <c r="AP113" s="87" t="str">
        <f t="shared" si="21"/>
        <v>0P</v>
      </c>
      <c r="AQ113" s="425" t="str">
        <f t="shared" si="22"/>
        <v>LOAD</v>
      </c>
      <c r="AR113" s="425"/>
      <c r="AS113" s="426"/>
      <c r="AT113" s="222">
        <v>76</v>
      </c>
      <c r="AU113" s="87" t="str">
        <f t="shared" si="23"/>
        <v>0P</v>
      </c>
      <c r="AV113" s="425" t="str">
        <f t="shared" si="24"/>
        <v>LOAD</v>
      </c>
      <c r="AW113" s="425"/>
      <c r="AX113" s="426"/>
      <c r="AZ113" s="32">
        <f t="shared" si="30"/>
        <v>0</v>
      </c>
      <c r="BJ113" s="2"/>
      <c r="BK113" s="222">
        <v>43</v>
      </c>
      <c r="BL113" s="87" t="str">
        <f t="shared" si="25"/>
        <v>0P</v>
      </c>
      <c r="BM113" s="424" t="str">
        <f t="shared" si="26"/>
        <v>LOAD</v>
      </c>
      <c r="BN113" s="425"/>
      <c r="BO113" s="425"/>
      <c r="BP113" s="425"/>
      <c r="BQ113" s="426"/>
      <c r="BR113" s="222">
        <v>76</v>
      </c>
      <c r="BS113" s="87" t="str">
        <f t="shared" si="27"/>
        <v>0P</v>
      </c>
      <c r="BT113" s="424" t="str">
        <f t="shared" si="28"/>
        <v>LOAD</v>
      </c>
      <c r="BU113" s="425"/>
      <c r="BV113" s="425"/>
      <c r="BW113" s="425"/>
      <c r="BX113" s="426"/>
    </row>
    <row r="114" spans="39:76" ht="24" customHeight="1">
      <c r="AM114" s="32">
        <f>IF(I29=0,IF(I51=0,I50,I51),I29)</f>
        <v>0</v>
      </c>
      <c r="AO114" s="222">
        <v>77</v>
      </c>
      <c r="AP114" s="87" t="str">
        <f t="shared" si="21"/>
        <v>0P</v>
      </c>
      <c r="AQ114" s="425" t="str">
        <f>IF(AM114=1,IF($D29="","",$D29),IF(AND(AM114=2,AM113=1),$D29,IF(AND(AM114=3,AM113=1),$D29,$AQ113)))</f>
        <v>LOAD</v>
      </c>
      <c r="AR114" s="425"/>
      <c r="AS114" s="426"/>
      <c r="AT114" s="222">
        <v>78</v>
      </c>
      <c r="AU114" s="87" t="str">
        <f t="shared" si="23"/>
        <v>0P</v>
      </c>
      <c r="AV114" s="425" t="str">
        <f>IF(AZ114=1,IF($S29="","",$S29),IF(AND(AZ114=2,AZ113=1),$S29,IF(AND(AZ114=2,AZ113=3),$S29,IF(AND(AZ114=3,AZ113=1),$S29,IF(AND(AZ114=3,AZ113=2),$S29,$AV113)))))</f>
        <v>LOAD</v>
      </c>
      <c r="AW114" s="425"/>
      <c r="AX114" s="426"/>
      <c r="AZ114" s="32">
        <f>IF(R29=0,IF(R51=0,R50,R51),R29)</f>
        <v>0</v>
      </c>
      <c r="BJ114" s="2"/>
      <c r="BK114" s="222">
        <v>43</v>
      </c>
      <c r="BL114" s="87" t="str">
        <f t="shared" si="25"/>
        <v>0P</v>
      </c>
      <c r="BM114" s="424" t="str">
        <f>IF($AM114=1,IF($D29="","",$D29),IF(AND($AM114=2,$AM113=1),$D29,IF(AND($AM114=3,$AM113=1),$D29,$BM113)))</f>
        <v>LOAD</v>
      </c>
      <c r="BN114" s="425"/>
      <c r="BO114" s="425"/>
      <c r="BP114" s="425"/>
      <c r="BQ114" s="426"/>
      <c r="BR114" s="222">
        <v>78</v>
      </c>
      <c r="BS114" s="87" t="str">
        <f t="shared" si="27"/>
        <v>0P</v>
      </c>
      <c r="BT114" s="424" t="str">
        <f>IF($AZ114=1,IF($S29="","",$S29),IF(AND($AZ114=2,$AZ113=1),$S29,IF(AND($AZ114=2,$AZ113=3),$S29,IF(AND($AZ114=3,$AZ113=1),$S29,IF(AND($AZ114=3,$AZ113=2),$S29,$BT113)))))</f>
        <v>LOAD</v>
      </c>
      <c r="BU114" s="425"/>
      <c r="BV114" s="425"/>
      <c r="BW114" s="425"/>
      <c r="BX114" s="426"/>
    </row>
    <row r="115" spans="39:76" ht="24" customHeight="1">
      <c r="AM115" s="32">
        <f>IF(I30=0,IF(I29=0,I51,I29),I30)</f>
        <v>0</v>
      </c>
      <c r="AO115" s="222">
        <v>79</v>
      </c>
      <c r="AP115" s="87" t="str">
        <f t="shared" si="21"/>
        <v>0P</v>
      </c>
      <c r="AQ115" s="425" t="str">
        <f>IF(AM115=1,IF($D30="","",$D30),IF(AND(AM115=2,AM114=1),$D30,IF(AND(AM115=3,AM114=1),$D30,$AQ114)))</f>
        <v>LOAD</v>
      </c>
      <c r="AR115" s="425"/>
      <c r="AS115" s="426"/>
      <c r="AT115" s="222">
        <v>80</v>
      </c>
      <c r="AU115" s="87" t="str">
        <f t="shared" si="23"/>
        <v>0P</v>
      </c>
      <c r="AV115" s="425" t="str">
        <f>IF(AZ115=1,IF($S30="","",$S30),IF(AND(AZ115=2,AZ114=1),$S30,IF(AND(AZ115=2,AZ114=3),$S30,IF(AND(AZ115=3,AZ114=1),$S30,IF(AND(AZ115=3,AZ114=2),$S30,$AV114)))))</f>
        <v>LOAD</v>
      </c>
      <c r="AW115" s="425"/>
      <c r="AX115" s="426"/>
      <c r="AZ115" s="32">
        <f>IF(R30=0,IF(R29=0,R51,R29),R30)</f>
        <v>0</v>
      </c>
      <c r="BJ115" s="2"/>
      <c r="BK115" s="222">
        <v>43</v>
      </c>
      <c r="BL115" s="87" t="str">
        <f t="shared" si="25"/>
        <v>0P</v>
      </c>
      <c r="BM115" s="424" t="str">
        <f>IF($AM115=1,IF($D30="","",$D30),IF(AND($AM115=2,$AM114=1),$D30,IF(AND($AM115=3,$AM114=1),$D30,$BM114)))</f>
        <v>LOAD</v>
      </c>
      <c r="BN115" s="425"/>
      <c r="BO115" s="425"/>
      <c r="BP115" s="425"/>
      <c r="BQ115" s="426"/>
      <c r="BR115" s="222">
        <v>80</v>
      </c>
      <c r="BS115" s="87" t="str">
        <f t="shared" si="27"/>
        <v>0P</v>
      </c>
      <c r="BT115" s="424" t="str">
        <f>IF($AZ115=1,IF($S30="","",$S30),IF(AND($AZ115=2,$AZ114=1),$S30,IF(AND($AZ115=2,$AZ114=3),$S30,IF(AND($AZ115=3,$AZ114=1),$S30,IF(AND($AZ115=3,$AZ114=2),$S30,$BT114)))))</f>
        <v>LOAD</v>
      </c>
      <c r="BU115" s="425"/>
      <c r="BV115" s="425"/>
      <c r="BW115" s="425"/>
      <c r="BX115" s="426"/>
    </row>
    <row r="116" spans="39:76" ht="24" customHeight="1">
      <c r="AM116" s="32">
        <f>IF(I31=0,IF(I30=0,I29,I30),I31)</f>
        <v>0</v>
      </c>
      <c r="AO116" s="222">
        <v>81</v>
      </c>
      <c r="AP116" s="87" t="str">
        <f t="shared" si="21"/>
        <v>0P</v>
      </c>
      <c r="AQ116" s="425" t="str">
        <f>IF(AM116=1,IF($D31="","",$D31),IF(AND(AM116=2,AM115=1),$D31,IF(AND(AM116=3,AM115=1),$D31,$AQ115)))</f>
        <v>LOAD</v>
      </c>
      <c r="AR116" s="425"/>
      <c r="AS116" s="426"/>
      <c r="AT116" s="222">
        <v>82</v>
      </c>
      <c r="AU116" s="87" t="str">
        <f t="shared" si="23"/>
        <v>0P</v>
      </c>
      <c r="AV116" s="425" t="str">
        <f>IF(AZ116=1,IF($S31="","",$S31),IF(AND(AZ116=2,AZ115=1),$S31,IF(AND(AZ116=2,AZ115=3),$S31,IF(AND(AZ116=3,AZ115=1),$S31,IF(AND(AZ116=3,AZ115=2),$S31,$AV115)))))</f>
        <v>LOAD</v>
      </c>
      <c r="AW116" s="425"/>
      <c r="AX116" s="426"/>
      <c r="AZ116" s="32">
        <f>IF(R31=0,IF(R30=0,R29,R30),R31)</f>
        <v>0</v>
      </c>
      <c r="BJ116" s="2"/>
      <c r="BK116" s="222">
        <v>43</v>
      </c>
      <c r="BL116" s="87" t="str">
        <f t="shared" si="25"/>
        <v>0P</v>
      </c>
      <c r="BM116" s="424" t="str">
        <f>IF($AM116=1,IF($D31="","",$D31),IF(AND($AM116=2,$AM115=1),$D31,IF(AND($AM116=3,$AM115=1),$D31,$BM115)))</f>
        <v>LOAD</v>
      </c>
      <c r="BN116" s="425"/>
      <c r="BO116" s="425"/>
      <c r="BP116" s="425"/>
      <c r="BQ116" s="426"/>
      <c r="BR116" s="222">
        <v>82</v>
      </c>
      <c r="BS116" s="87" t="str">
        <f t="shared" si="27"/>
        <v>0P</v>
      </c>
      <c r="BT116" s="424" t="str">
        <f>IF($AZ116=1,IF($S31="","",$S31),IF(AND($AZ116=2,$AZ115=1),$S31,IF(AND($AZ116=2,$AZ115=3),$S31,IF(AND($AZ116=3,$AZ115=1),$S31,IF(AND($AZ116=3,$AZ115=2),$S31,$BT115)))))</f>
        <v>LOAD</v>
      </c>
      <c r="BU116" s="425"/>
      <c r="BV116" s="425"/>
      <c r="BW116" s="425"/>
      <c r="BX116" s="426"/>
    </row>
    <row r="117" spans="39:76" ht="24" customHeight="1">
      <c r="AM117" s="32">
        <f>IF(I32=0,IF(I31=0,I30,I31),I32)</f>
        <v>0</v>
      </c>
      <c r="AO117" s="222">
        <v>83</v>
      </c>
      <c r="AP117" s="87" t="str">
        <f t="shared" si="21"/>
        <v>0P</v>
      </c>
      <c r="AQ117" s="425" t="str">
        <f>IF(AM117=1,IF($D32="","",$D32),IF(AND(AM117=2,AM116=1),$D32,IF(AND(AM117=3,AM116=1),$D32,$AQ116)))</f>
        <v>LOAD</v>
      </c>
      <c r="AR117" s="425"/>
      <c r="AS117" s="426"/>
      <c r="AT117" s="222">
        <v>84</v>
      </c>
      <c r="AU117" s="87" t="str">
        <f t="shared" si="23"/>
        <v>0P</v>
      </c>
      <c r="AV117" s="425" t="str">
        <f>IF(AZ117=1,IF($S32="","",$S32),IF(AND(AZ117=2,AZ116=1),$S32,IF(AND(AZ117=2,AZ116=3),$S32,IF(AND(AZ117=3,AZ116=1),$S32,IF(AND(AZ117=3,AZ116=2),$S32,$AV116)))))</f>
        <v>LOAD</v>
      </c>
      <c r="AW117" s="425"/>
      <c r="AX117" s="426"/>
      <c r="AZ117" s="32">
        <f>IF(R32=0,IF(R31=0,R30,R31),R32)</f>
        <v>0</v>
      </c>
      <c r="BJ117" s="2"/>
      <c r="BK117" s="222">
        <v>43</v>
      </c>
      <c r="BL117" s="87" t="str">
        <f t="shared" si="25"/>
        <v>0P</v>
      </c>
      <c r="BM117" s="424" t="str">
        <f>IF($AM117=1,IF($D32="","",$D32),IF(AND($AM117=2,$AM116=1),$D32,IF(AND($AM117=3,$AM116=1),$D32,$BM116)))</f>
        <v>LOAD</v>
      </c>
      <c r="BN117" s="425"/>
      <c r="BO117" s="425"/>
      <c r="BP117" s="425"/>
      <c r="BQ117" s="426"/>
      <c r="BR117" s="222">
        <v>84</v>
      </c>
      <c r="BS117" s="87" t="str">
        <f t="shared" si="27"/>
        <v>0P</v>
      </c>
      <c r="BT117" s="424" t="str">
        <f>IF($AZ117=1,IF($S32="","",$S32),IF(AND($AZ117=2,$AZ116=1),$S32,IF(AND($AZ117=2,$AZ116=3),$S32,IF(AND($AZ117=3,$AZ116=1),$S32,IF(AND($AZ117=3,$AZ116=2),$S32,$BT116)))))</f>
        <v>LOAD</v>
      </c>
      <c r="BU117" s="425"/>
      <c r="BV117" s="425"/>
      <c r="BW117" s="425"/>
      <c r="BX117" s="426"/>
    </row>
    <row r="118" spans="39:76" ht="24" customHeight="1">
      <c r="AO118" s="427" t="s">
        <v>86</v>
      </c>
      <c r="AP118" s="427"/>
      <c r="AQ118" s="427"/>
      <c r="AR118" s="427"/>
      <c r="AS118" s="427"/>
      <c r="AT118" s="427"/>
      <c r="AU118" s="427"/>
      <c r="AV118" s="427"/>
      <c r="AW118" s="427"/>
      <c r="AX118" s="427"/>
      <c r="BJ118" s="2"/>
      <c r="BK118" s="427" t="s">
        <v>86</v>
      </c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</row>
    <row r="119" spans="39:76" ht="24" customHeight="1"/>
    <row r="120" spans="39:76" s="2" customFormat="1" ht="26.25" customHeight="1">
      <c r="AM120" s="1"/>
      <c r="AZ120" s="1"/>
    </row>
    <row r="121" spans="39:76" s="2" customFormat="1" ht="24" customHeight="1">
      <c r="AM121" s="1"/>
      <c r="AZ121" s="1"/>
    </row>
    <row r="122" spans="39:76" ht="24" customHeight="1"/>
    <row r="123" spans="39:76" ht="24" customHeight="1"/>
    <row r="124" spans="39:76" ht="24" customHeight="1"/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>
      <c r="AX136"/>
      <c r="AY136"/>
      <c r="BA136"/>
      <c r="BB136"/>
      <c r="BC136"/>
    </row>
    <row r="137" spans="50:55" ht="24" customHeight="1">
      <c r="AX137"/>
      <c r="AY137"/>
      <c r="BA137"/>
      <c r="BB137"/>
      <c r="BC137"/>
    </row>
    <row r="138" spans="50:55" ht="24" customHeight="1">
      <c r="AX138"/>
      <c r="AY138"/>
      <c r="BA138"/>
      <c r="BB138"/>
      <c r="BC138"/>
    </row>
    <row r="139" spans="50:55" ht="24" customHeight="1">
      <c r="AX139"/>
      <c r="AY139"/>
      <c r="BA139"/>
      <c r="BB139"/>
      <c r="BC139"/>
    </row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</sheetData>
  <mergeCells count="286">
    <mergeCell ref="AO118:AX118"/>
    <mergeCell ref="BK118:BX118"/>
    <mergeCell ref="AQ116:AS116"/>
    <mergeCell ref="AV116:AX116"/>
    <mergeCell ref="BM116:BQ116"/>
    <mergeCell ref="BT116:BX116"/>
    <mergeCell ref="AQ117:AS117"/>
    <mergeCell ref="AV117:AX117"/>
    <mergeCell ref="BM117:BQ117"/>
    <mergeCell ref="BT117:BX117"/>
    <mergeCell ref="AQ114:AS114"/>
    <mergeCell ref="AV114:AX114"/>
    <mergeCell ref="BM114:BQ114"/>
    <mergeCell ref="BT114:BX114"/>
    <mergeCell ref="AQ115:AS115"/>
    <mergeCell ref="AV115:AX115"/>
    <mergeCell ref="BM115:BQ115"/>
    <mergeCell ref="BT115:BX115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BR96:BS96"/>
    <mergeCell ref="BT96:BX96"/>
    <mergeCell ref="AQ97:AS97"/>
    <mergeCell ref="AV97:AX97"/>
    <mergeCell ref="BM97:BQ97"/>
    <mergeCell ref="BT97:BX97"/>
    <mergeCell ref="AO96:AP96"/>
    <mergeCell ref="AQ96:AS96"/>
    <mergeCell ref="AT96:AU96"/>
    <mergeCell ref="AV96:AX96"/>
    <mergeCell ref="BK96:BL96"/>
    <mergeCell ref="BM96:BQ96"/>
    <mergeCell ref="AO94:AQ94"/>
    <mergeCell ref="AR94:AX94"/>
    <mergeCell ref="BK94:BM94"/>
    <mergeCell ref="BN94:BX94"/>
    <mergeCell ref="AO95:AS95"/>
    <mergeCell ref="AT95:AV95"/>
    <mergeCell ref="AW95:AX95"/>
    <mergeCell ref="BK95:BQ95"/>
    <mergeCell ref="BR95:BT95"/>
    <mergeCell ref="BU95:BX95"/>
    <mergeCell ref="AO90:AX90"/>
    <mergeCell ref="BK90:BX90"/>
    <mergeCell ref="AO92:AX92"/>
    <mergeCell ref="BK92:BX92"/>
    <mergeCell ref="AO93:AQ93"/>
    <mergeCell ref="AR93:AX93"/>
    <mergeCell ref="BK93:BM93"/>
    <mergeCell ref="BN93:BX93"/>
    <mergeCell ref="AQ88:AS88"/>
    <mergeCell ref="AV88:AX88"/>
    <mergeCell ref="BM88:BQ88"/>
    <mergeCell ref="BT88:BX88"/>
    <mergeCell ref="AQ89:AS89"/>
    <mergeCell ref="AV89:AX89"/>
    <mergeCell ref="BM89:BQ89"/>
    <mergeCell ref="BT89:BX89"/>
    <mergeCell ref="AQ86:AS86"/>
    <mergeCell ref="AV86:AX86"/>
    <mergeCell ref="BM86:BQ86"/>
    <mergeCell ref="BT86:BX86"/>
    <mergeCell ref="AQ87:AS87"/>
    <mergeCell ref="AV87:AX87"/>
    <mergeCell ref="BM87:BQ87"/>
    <mergeCell ref="BT87:BX87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BR68:BS68"/>
    <mergeCell ref="BT68:BX68"/>
    <mergeCell ref="AQ69:AS69"/>
    <mergeCell ref="AV69:AX69"/>
    <mergeCell ref="BM69:BQ69"/>
    <mergeCell ref="BT69:BX69"/>
    <mergeCell ref="AO68:AP68"/>
    <mergeCell ref="AQ68:AS68"/>
    <mergeCell ref="AT68:AU68"/>
    <mergeCell ref="AV68:AX68"/>
    <mergeCell ref="BK68:BL68"/>
    <mergeCell ref="BM68:BQ68"/>
    <mergeCell ref="AO67:AS67"/>
    <mergeCell ref="AT67:AV67"/>
    <mergeCell ref="AW67:AX67"/>
    <mergeCell ref="BK67:BQ67"/>
    <mergeCell ref="BR67:BT67"/>
    <mergeCell ref="BU67:BX67"/>
    <mergeCell ref="AO65:AQ65"/>
    <mergeCell ref="AR65:AX65"/>
    <mergeCell ref="BK65:BM65"/>
    <mergeCell ref="BN65:BX65"/>
    <mergeCell ref="AO66:AQ66"/>
    <mergeCell ref="AR66:AX66"/>
    <mergeCell ref="BK66:BM66"/>
    <mergeCell ref="BN66:BX66"/>
    <mergeCell ref="D34:E34"/>
    <mergeCell ref="AW63:AX63"/>
    <mergeCell ref="BU63:BX63"/>
    <mergeCell ref="AO64:AX64"/>
    <mergeCell ref="BK64:BX64"/>
    <mergeCell ref="D29:W29"/>
    <mergeCell ref="E30:W30"/>
    <mergeCell ref="E31:W31"/>
    <mergeCell ref="E32:W32"/>
    <mergeCell ref="D20:H20"/>
    <mergeCell ref="S20:W20"/>
    <mergeCell ref="D21:H21"/>
    <mergeCell ref="S21:W21"/>
    <mergeCell ref="U24:W24"/>
    <mergeCell ref="D27:E27"/>
    <mergeCell ref="I17:I18"/>
    <mergeCell ref="J17:J18"/>
    <mergeCell ref="Q18:Q19"/>
    <mergeCell ref="R18:R19"/>
    <mergeCell ref="S18:W19"/>
    <mergeCell ref="D19:H19"/>
    <mergeCell ref="D14:H14"/>
    <mergeCell ref="S14:W14"/>
    <mergeCell ref="S15:W15"/>
    <mergeCell ref="Q16:Q17"/>
    <mergeCell ref="R16:R17"/>
    <mergeCell ref="S16:W17"/>
    <mergeCell ref="D17:H18"/>
    <mergeCell ref="D15:H15"/>
    <mergeCell ref="D16:H16"/>
    <mergeCell ref="AC9:AE9"/>
    <mergeCell ref="AG9:AH9"/>
    <mergeCell ref="D12:H12"/>
    <mergeCell ref="S12:W12"/>
    <mergeCell ref="D13:H13"/>
    <mergeCell ref="S13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E1:H1"/>
    <mergeCell ref="K1:M1"/>
    <mergeCell ref="O1:S1"/>
    <mergeCell ref="V1:W1"/>
    <mergeCell ref="K2:M2"/>
    <mergeCell ref="L4:M4"/>
    <mergeCell ref="O4:P4"/>
    <mergeCell ref="S4:V4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</mergeCells>
  <conditionalFormatting sqref="I5">
    <cfRule type="expression" dxfId="1355" priority="103" stopIfTrue="1">
      <formula>IF(ISBLANK(I6),TRUE)</formula>
    </cfRule>
  </conditionalFormatting>
  <conditionalFormatting sqref="T27:W27 O26:S26 T25:T26 P24:P25 S24:S25 Q25:R25">
    <cfRule type="expression" dxfId="1354" priority="100" stopIfTrue="1">
      <formula>IF(AND(ISBLANK($M$25:$N$25)),TRUE)</formula>
    </cfRule>
  </conditionalFormatting>
  <conditionalFormatting sqref="O24">
    <cfRule type="expression" dxfId="1353" priority="99" stopIfTrue="1">
      <formula>IF(AND(ISBLANK($I$25:$K$25)),TRUE)</formula>
    </cfRule>
  </conditionalFormatting>
  <conditionalFormatting sqref="Q24:R24">
    <cfRule type="expression" dxfId="1352" priority="98" stopIfTrue="1">
      <formula>IF(AND(ISBLANK($M$25:$N$25)),TRUE)</formula>
    </cfRule>
  </conditionalFormatting>
  <conditionalFormatting sqref="M23:N24">
    <cfRule type="expression" dxfId="1351" priority="97" stopIfTrue="1">
      <formula>NOT(ISBLANK(M$25))</formula>
    </cfRule>
  </conditionalFormatting>
  <conditionalFormatting sqref="N50">
    <cfRule type="expression" dxfId="1350" priority="95" stopIfTrue="1">
      <formula>IF(AND($V$6&gt;0,$I$4&lt;=$V$6),TRUE)</formula>
    </cfRule>
    <cfRule type="expression" dxfId="1349" priority="96" stopIfTrue="1">
      <formula>IF(AND($V$6&gt;0,$I$4*0.8&lt;=$V$6),TRUE)</formula>
    </cfRule>
  </conditionalFormatting>
  <conditionalFormatting sqref="M25:N25">
    <cfRule type="expression" dxfId="1348" priority="94" stopIfTrue="1">
      <formula>IF(ISBLANK(M25),TRUE)</formula>
    </cfRule>
  </conditionalFormatting>
  <conditionalFormatting sqref="X12:X22">
    <cfRule type="expression" dxfId="1347" priority="89" stopIfTrue="1">
      <formula>IF(AND($P12&lt;&gt;0,ISBLANK($X12)),TRUE)</formula>
    </cfRule>
  </conditionalFormatting>
  <conditionalFormatting sqref="C12:C22">
    <cfRule type="expression" dxfId="1346" priority="88" stopIfTrue="1">
      <formula>IF(AND($K12&lt;&gt;0,ISBLANK($C12)),TRUE)</formula>
    </cfRule>
  </conditionalFormatting>
  <conditionalFormatting sqref="O4:O7 I4 L4:L7">
    <cfRule type="expression" dxfId="1345" priority="87" stopIfTrue="1">
      <formula>IF(AND(ISBLANK($E$19),NOT(ISBLANK($G$19))),TRUE)</formula>
    </cfRule>
  </conditionalFormatting>
  <conditionalFormatting sqref="I6">
    <cfRule type="expression" dxfId="1344" priority="84" stopIfTrue="1">
      <formula>IF(OR(ISBLANK($I$6),$V$6=0),TRUE)</formula>
    </cfRule>
    <cfRule type="expression" dxfId="1343" priority="85" stopIfTrue="1">
      <formula>IF(OR($I$6&gt;$I$4,$I$6&lt;=$V$6),TRUE)</formula>
    </cfRule>
    <cfRule type="expression" dxfId="1342" priority="86" stopIfTrue="1">
      <formula>IF(OR($I$6&lt;$I$4,$I$6*0.8&lt;=$V$6),TRUE)</formula>
    </cfRule>
  </conditionalFormatting>
  <conditionalFormatting sqref="I7">
    <cfRule type="expression" dxfId="1341" priority="82" stopIfTrue="1">
      <formula>IF(ISBLANK($I$6),IF($I$7&gt;=$I$5,TRUE,FALSE),IF($I$7&gt;=$I$6,TRUE,FALSE))</formula>
    </cfRule>
    <cfRule type="expression" dxfId="1340" priority="83" stopIfTrue="1">
      <formula>IF(ISBLANK($I$6),IF($I$7&gt;=$I$5*0.8,TRUE,FALSE),IF($I$7&gt;=$I$6*0.8,TRUE,FALSE))</formula>
    </cfRule>
  </conditionalFormatting>
  <conditionalFormatting sqref="Q18">
    <cfRule type="expression" dxfId="1339" priority="101" stopIfTrue="1">
      <formula>IF(Q24&lt;SUM(P24:P25)/$F$5,TRUE,FALSE)</formula>
    </cfRule>
    <cfRule type="expression" dxfId="1338" priority="102" stopIfTrue="1">
      <formula>IF(Q18*0.8&lt;SUM(P18:P19)/$F$5,TRUE,FALSE)</formula>
    </cfRule>
  </conditionalFormatting>
  <conditionalFormatting sqref="Q16">
    <cfRule type="expression" dxfId="1337" priority="61" stopIfTrue="1">
      <formula>IF(Q16&lt;SUM(P16:P17)/$F$5,TRUE,FALSE)</formula>
    </cfRule>
    <cfRule type="expression" dxfId="1336" priority="62" stopIfTrue="1">
      <formula>IF(Q16*0.8&lt;SUM(P16:P17)/$F$5,TRUE,FALSE)</formula>
    </cfRule>
  </conditionalFormatting>
  <conditionalFormatting sqref="Q21">
    <cfRule type="expression" dxfId="1335" priority="53">
      <formula>IF(Q21&lt;P21/$F$4,TRUE,FALSE)</formula>
    </cfRule>
    <cfRule type="expression" dxfId="1334" priority="54">
      <formula>IF(Q21*0.8&lt;P21/$F$4,TRUE,FALSE)</formula>
    </cfRule>
  </conditionalFormatting>
  <conditionalFormatting sqref="Q20">
    <cfRule type="expression" dxfId="1333" priority="51">
      <formula>IF(Q20&lt;P20/$F$4,TRUE,FALSE)</formula>
    </cfRule>
    <cfRule type="expression" dxfId="1332" priority="52">
      <formula>IF(Q20*0.8&lt;P20/$F$4,TRUE,FALSE)</formula>
    </cfRule>
  </conditionalFormatting>
  <conditionalFormatting sqref="Q15">
    <cfRule type="expression" dxfId="1331" priority="47">
      <formula>IF(Q15&lt;P15/$F$4,TRUE,FALSE)</formula>
    </cfRule>
    <cfRule type="expression" dxfId="1330" priority="48">
      <formula>IF(Q15*0.8&lt;P15/$F$4,TRUE,FALSE)</formula>
    </cfRule>
  </conditionalFormatting>
  <conditionalFormatting sqref="Q14">
    <cfRule type="expression" dxfId="1329" priority="45">
      <formula>IF(Q14&lt;P14/$F$4,TRUE,FALSE)</formula>
    </cfRule>
    <cfRule type="expression" dxfId="1328" priority="46">
      <formula>IF(Q14*0.8&lt;P14/$F$4,TRUE,FALSE)</formula>
    </cfRule>
  </conditionalFormatting>
  <conditionalFormatting sqref="Q13">
    <cfRule type="expression" dxfId="1327" priority="43">
      <formula>IF(Q13&lt;P13/$F$4,TRUE,FALSE)</formula>
    </cfRule>
    <cfRule type="expression" dxfId="1326" priority="44">
      <formula>IF(Q13*0.8&lt;P13/$F$4,TRUE,FALSE)</formula>
    </cfRule>
  </conditionalFormatting>
  <conditionalFormatting sqref="Q12">
    <cfRule type="expression" dxfId="1325" priority="41">
      <formula>IF(Q12&lt;P12/$F$4,TRUE,FALSE)</formula>
    </cfRule>
    <cfRule type="expression" dxfId="1324" priority="42">
      <formula>IF(Q12*0.8&lt;P12/$F$4,TRUE,FALSE)</formula>
    </cfRule>
  </conditionalFormatting>
  <conditionalFormatting sqref="J12">
    <cfRule type="expression" dxfId="1323" priority="92">
      <formula>IF(J12&lt;K12/120,TRUE,FALSE)</formula>
    </cfRule>
    <cfRule type="expression" dxfId="1322" priority="93">
      <formula>IF(J12*0.8&lt;K12/120,TRUE,FALSE)</formula>
    </cfRule>
  </conditionalFormatting>
  <conditionalFormatting sqref="J13">
    <cfRule type="expression" dxfId="1321" priority="39">
      <formula>IF(J13&lt;K13/$F$4,TRUE,FALSE)</formula>
    </cfRule>
    <cfRule type="expression" dxfId="1320" priority="40">
      <formula>IF(J13*0.8&lt;K13/$F$4,TRUE,FALSE)</formula>
    </cfRule>
  </conditionalFormatting>
  <conditionalFormatting sqref="J14">
    <cfRule type="expression" dxfId="1319" priority="37">
      <formula>IF(J14&lt;K14/120,TRUE,FALSE)</formula>
    </cfRule>
    <cfRule type="expression" dxfId="1318" priority="38">
      <formula>IF(J14*0.8&lt;K14/120,TRUE,FALSE)</formula>
    </cfRule>
  </conditionalFormatting>
  <conditionalFormatting sqref="J12">
    <cfRule type="expression" dxfId="1317" priority="23">
      <formula>IF(J12&lt;K12/$F$4,TRUE,FALSE)</formula>
    </cfRule>
    <cfRule type="expression" dxfId="1316" priority="24">
      <formula>IF(J12*0.8&lt;K12/$F$4,TRUE,FALSE)</formula>
    </cfRule>
  </conditionalFormatting>
  <conditionalFormatting sqref="J14">
    <cfRule type="expression" dxfId="1315" priority="21">
      <formula>IF(J14&lt;K14/$F$4,TRUE,FALSE)</formula>
    </cfRule>
    <cfRule type="expression" dxfId="1314" priority="22">
      <formula>IF(J14*0.8&lt;K14/$F$4,TRUE,FALSE)</formula>
    </cfRule>
  </conditionalFormatting>
  <conditionalFormatting sqref="J21">
    <cfRule type="expression" dxfId="1313" priority="15">
      <formula>IF(J21&lt;K21/$F$4,TRUE,FALSE)</formula>
    </cfRule>
    <cfRule type="expression" dxfId="1312" priority="16">
      <formula>IF(J21*0.8&lt;K21/$F$4,TRUE,FALSE)</formula>
    </cfRule>
  </conditionalFormatting>
  <conditionalFormatting sqref="J20">
    <cfRule type="expression" dxfId="1311" priority="9">
      <formula>IF(J20&lt;K20/$F$4,TRUE,FALSE)</formula>
    </cfRule>
    <cfRule type="expression" dxfId="1310" priority="10">
      <formula>IF(J20*0.8&lt;K20/$F$4,TRUE,FALSE)</formula>
    </cfRule>
  </conditionalFormatting>
  <conditionalFormatting sqref="J19">
    <cfRule type="expression" dxfId="1309" priority="7">
      <formula>IF(J19&lt;K19/$F$4,TRUE,FALSE)</formula>
    </cfRule>
    <cfRule type="expression" dxfId="1308" priority="8">
      <formula>IF(J19*0.8&lt;K19/$F$4,TRUE,FALSE)</formula>
    </cfRule>
  </conditionalFormatting>
  <conditionalFormatting sqref="J15">
    <cfRule type="expression" dxfId="1307" priority="25">
      <formula>IF(J15&lt;SUM(K15:K16)/$F$5,TRUE,FALSE)</formula>
    </cfRule>
    <cfRule type="expression" dxfId="1306" priority="26">
      <formula>IF(J15*0.8&lt;SUM(K15:K16)/$F$5,TRUE,FALSE)</formula>
    </cfRule>
  </conditionalFormatting>
  <conditionalFormatting sqref="J17">
    <cfRule type="expression" dxfId="1305" priority="5">
      <formula>IF(J17&lt;SUM(K17:K18)/$F$5,TRUE,FALSE)</formula>
    </cfRule>
    <cfRule type="expression" dxfId="1304" priority="6">
      <formula>IF(J17*0.8&lt;SUM(K17:K18)/$F$5,TRUE,FALSE)</formula>
    </cfRule>
  </conditionalFormatting>
  <conditionalFormatting sqref="J15:J16">
    <cfRule type="expression" dxfId="1303" priority="3">
      <formula>IF(J15&lt;K15/120,TRUE,FALSE)</formula>
    </cfRule>
    <cfRule type="expression" dxfId="1302" priority="4">
      <formula>IF(J15*0.8&lt;K15/120,TRUE,FALSE)</formula>
    </cfRule>
  </conditionalFormatting>
  <conditionalFormatting sqref="J15:J16">
    <cfRule type="expression" dxfId="1301" priority="1">
      <formula>IF(J15&lt;K15/$F$4,TRUE,FALSE)</formula>
    </cfRule>
    <cfRule type="expression" dxfId="1300" priority="2">
      <formula>IF(J15*0.8&lt;K15/$F$4,TRUE,FALSE)</formula>
    </cfRule>
  </conditionalFormatting>
  <conditionalFormatting sqref="Y11:Z11 A11:B11">
    <cfRule type="expression" dxfId="1299" priority="121" stopIfTrue="1">
      <formula>IF($AK$43/$P$43&gt;=0.5,TRUE)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5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BX178"/>
  <sheetViews>
    <sheetView showGridLines="0" topLeftCell="C1" zoomScale="80" zoomScaleNormal="80" workbookViewId="0">
      <selection activeCell="E31" sqref="E31:W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210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238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200</v>
      </c>
      <c r="J4" s="2"/>
      <c r="K4" s="14" t="s">
        <v>7</v>
      </c>
      <c r="L4" s="350" t="s">
        <v>169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208</v>
      </c>
      <c r="G5" s="16"/>
      <c r="H5" s="14" t="s">
        <v>11</v>
      </c>
      <c r="I5" s="17">
        <v>100</v>
      </c>
      <c r="J5" s="2"/>
      <c r="K5" s="14" t="s">
        <v>12</v>
      </c>
      <c r="L5" s="118" t="s">
        <v>171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118" t="s">
        <v>172</v>
      </c>
      <c r="M6" s="76"/>
      <c r="N6" s="14" t="s">
        <v>14</v>
      </c>
      <c r="O6" s="368">
        <v>22000</v>
      </c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IF(ISBLANK(P26),N50,O27)</f>
        <v>54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1" t="s">
        <v>25</v>
      </c>
      <c r="AC10" s="21" t="s">
        <v>34</v>
      </c>
      <c r="AD10" s="21" t="s">
        <v>35</v>
      </c>
      <c r="AE10" s="21" t="s">
        <v>36</v>
      </c>
      <c r="AF10" s="78" t="s">
        <v>37</v>
      </c>
      <c r="AG10" s="21" t="s">
        <v>38</v>
      </c>
      <c r="AH10" s="21" t="s">
        <v>39</v>
      </c>
      <c r="AI10" s="21" t="s">
        <v>40</v>
      </c>
      <c r="AJ10" s="21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82" t="s">
        <v>37</v>
      </c>
      <c r="D12" s="369" t="s">
        <v>284</v>
      </c>
      <c r="E12" s="370"/>
      <c r="F12" s="370"/>
      <c r="G12" s="370"/>
      <c r="H12" s="370"/>
      <c r="I12" s="22">
        <v>1</v>
      </c>
      <c r="J12" s="223">
        <v>20</v>
      </c>
      <c r="K12" s="223">
        <v>1000</v>
      </c>
      <c r="L12" s="223">
        <v>1</v>
      </c>
      <c r="M12" s="30">
        <f>IF(SUM(K12,P12)&gt;0,SUM(K12,P12),"")</f>
        <v>2000</v>
      </c>
      <c r="N12" s="31"/>
      <c r="O12" s="23">
        <v>2</v>
      </c>
      <c r="P12" s="223">
        <v>1000</v>
      </c>
      <c r="Q12" s="223">
        <v>20</v>
      </c>
      <c r="R12" s="23">
        <v>1</v>
      </c>
      <c r="S12" s="370" t="s">
        <v>225</v>
      </c>
      <c r="T12" s="370"/>
      <c r="U12" s="370"/>
      <c r="V12" s="370"/>
      <c r="W12" s="371"/>
      <c r="X12" s="82" t="s">
        <v>37</v>
      </c>
      <c r="Y12" s="34"/>
      <c r="Z12" s="34"/>
      <c r="AA12" s="2"/>
      <c r="AB12" s="32">
        <f t="shared" ref="AB12:AB21" si="0">IF(AND($C12="P",$X12="P"),SUM($K12,$P12),IF($C12="P",$K12,IF($X12="P",$P12,0)))</f>
        <v>0</v>
      </c>
      <c r="AC12" s="32">
        <f t="shared" ref="AC12:AC21" si="1">IF(AND($C12="I",$X12="I"),SUM($K12,$P12),IF($C12="I",$K12,IF($X12="I",$P12,0)))</f>
        <v>0</v>
      </c>
      <c r="AD12" s="32">
        <f t="shared" ref="AD12:AD21" si="2">IF(AND($C12="F",$X12="F"),SUM($K12,$P12),IF($C12="F",$K12,IF($X12="F",$P12,0)))</f>
        <v>0</v>
      </c>
      <c r="AE12" s="32">
        <f t="shared" ref="AE12:AE21" si="3">IF(AND($C12="HID",$X12="HID"),SUM($K12,$P12),IF($C12="HID",$K12,IF($X12="HID",$P12,0)))</f>
        <v>0</v>
      </c>
      <c r="AF12" s="32">
        <f t="shared" ref="AF12:AF21" si="4">IF(AND($C12="R",$X12="R"),SUM($K12,$P12),IF($C12="R",$K12,IF($X12="R",$P12,0)))</f>
        <v>2000</v>
      </c>
      <c r="AG12" s="32">
        <f t="shared" ref="AG12:AG21" si="5">IF(AND($C12="LM",$X12="LM"),SUM($K12,$P12),IF($C12="LM",$K12,IF($X12="LM",$P12,0)))</f>
        <v>0</v>
      </c>
      <c r="AH12" s="32">
        <f t="shared" ref="AH12:AH21" si="6">IF(AND($C12="M",$X12="M"),SUM($K12,$P12),IF($C12="M",$K12,IF($X12="M",$P12,0)))</f>
        <v>0</v>
      </c>
      <c r="AI12" s="32">
        <f t="shared" ref="AI12:AI21" si="7">IF(AND($C12="H",$X12="H"),SUM($K12,$P12),IF($C12="H",$K12,IF($X12="H",$P12,0)))</f>
        <v>0</v>
      </c>
      <c r="AJ12" s="32">
        <f t="shared" ref="AJ12:AJ21" si="8">IF(AND($C12="C",$X12="C"),SUM($K12,$P12),IF($C12="C",$K12,IF($X12="C",$P12,0)))</f>
        <v>0</v>
      </c>
      <c r="AK12" s="32">
        <f t="shared" ref="AK12:AK21" si="9">IF(AND($C12="O",$X12="O"),SUM($K12,$P12),IF($C12="O",$K12,IF($X12="O",$P12,0)))</f>
        <v>0</v>
      </c>
    </row>
    <row r="13" spans="1:39" ht="24" customHeight="1">
      <c r="A13" s="34"/>
      <c r="B13" s="34"/>
      <c r="C13" s="82" t="s">
        <v>37</v>
      </c>
      <c r="D13" s="428" t="s">
        <v>173</v>
      </c>
      <c r="E13" s="429"/>
      <c r="F13" s="429"/>
      <c r="G13" s="429"/>
      <c r="H13" s="429"/>
      <c r="I13" s="22">
        <v>1</v>
      </c>
      <c r="J13" s="223">
        <v>20</v>
      </c>
      <c r="K13" s="223">
        <v>0</v>
      </c>
      <c r="L13" s="223">
        <v>3</v>
      </c>
      <c r="M13" s="31"/>
      <c r="N13" s="30">
        <f>IF(SUM(K13,P13)&gt;0,SUM(K13,P13),"")</f>
        <v>750</v>
      </c>
      <c r="O13" s="23">
        <v>4</v>
      </c>
      <c r="P13" s="223">
        <v>750</v>
      </c>
      <c r="Q13" s="223">
        <v>20</v>
      </c>
      <c r="R13" s="23">
        <v>1</v>
      </c>
      <c r="S13" s="370" t="s">
        <v>285</v>
      </c>
      <c r="T13" s="370"/>
      <c r="U13" s="370"/>
      <c r="V13" s="370"/>
      <c r="W13" s="371"/>
      <c r="X13" s="82" t="s">
        <v>37</v>
      </c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750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39" ht="24" customHeight="1">
      <c r="A14" s="34"/>
      <c r="B14" s="34"/>
      <c r="C14" s="82" t="s">
        <v>41</v>
      </c>
      <c r="D14" s="391" t="s">
        <v>181</v>
      </c>
      <c r="E14" s="392"/>
      <c r="F14" s="392"/>
      <c r="G14" s="392"/>
      <c r="H14" s="392"/>
      <c r="I14" s="22">
        <v>1</v>
      </c>
      <c r="J14" s="223">
        <v>20</v>
      </c>
      <c r="K14" s="34">
        <f>5*120</f>
        <v>600</v>
      </c>
      <c r="L14" s="223">
        <v>5</v>
      </c>
      <c r="M14" s="30">
        <f>IF(SUM(K14,P14)&gt;0,SUM(K14,P14),"")</f>
        <v>1200</v>
      </c>
      <c r="N14" s="31"/>
      <c r="O14" s="23">
        <v>6</v>
      </c>
      <c r="P14" s="34">
        <f>5*120</f>
        <v>600</v>
      </c>
      <c r="Q14" s="223">
        <v>20</v>
      </c>
      <c r="R14" s="22">
        <v>1</v>
      </c>
      <c r="S14" s="372" t="s">
        <v>182</v>
      </c>
      <c r="T14" s="373"/>
      <c r="U14" s="373"/>
      <c r="V14" s="373"/>
      <c r="W14" s="374"/>
      <c r="X14" s="82" t="s">
        <v>39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0</v>
      </c>
      <c r="AG14" s="32">
        <f t="shared" si="5"/>
        <v>0</v>
      </c>
      <c r="AH14" s="32">
        <f t="shared" si="6"/>
        <v>600</v>
      </c>
      <c r="AI14" s="32">
        <f t="shared" si="7"/>
        <v>0</v>
      </c>
      <c r="AJ14" s="32">
        <f t="shared" si="8"/>
        <v>0</v>
      </c>
      <c r="AK14" s="32">
        <f t="shared" si="9"/>
        <v>600</v>
      </c>
    </row>
    <row r="15" spans="1:39" ht="24" customHeight="1">
      <c r="A15" s="34"/>
      <c r="B15" s="34"/>
      <c r="C15" s="230" t="s">
        <v>41</v>
      </c>
      <c r="D15" s="430" t="s">
        <v>283</v>
      </c>
      <c r="E15" s="386"/>
      <c r="F15" s="386"/>
      <c r="G15" s="386"/>
      <c r="H15" s="431"/>
      <c r="I15" s="434">
        <v>2</v>
      </c>
      <c r="J15" s="267">
        <v>30</v>
      </c>
      <c r="K15" s="223">
        <f>(400+100+200+260)/2</f>
        <v>480</v>
      </c>
      <c r="L15" s="33">
        <v>7</v>
      </c>
      <c r="M15" s="31"/>
      <c r="N15" s="30">
        <f>IF(SUM(K15,P15)&gt;0,SUM(K15,P15),"")</f>
        <v>960</v>
      </c>
      <c r="O15" s="223">
        <v>8</v>
      </c>
      <c r="P15" s="223">
        <f>80*6</f>
        <v>480</v>
      </c>
      <c r="Q15" s="223">
        <v>20</v>
      </c>
      <c r="R15" s="22">
        <v>1</v>
      </c>
      <c r="S15" s="372" t="s">
        <v>175</v>
      </c>
      <c r="T15" s="373"/>
      <c r="U15" s="373"/>
      <c r="V15" s="373"/>
      <c r="W15" s="374"/>
      <c r="X15" s="82" t="s">
        <v>35</v>
      </c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480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480</v>
      </c>
    </row>
    <row r="16" spans="1:39" ht="24" customHeight="1">
      <c r="A16" s="34"/>
      <c r="B16" s="34"/>
      <c r="C16" s="230" t="s">
        <v>41</v>
      </c>
      <c r="D16" s="432"/>
      <c r="E16" s="389"/>
      <c r="F16" s="389"/>
      <c r="G16" s="389"/>
      <c r="H16" s="433"/>
      <c r="I16" s="434"/>
      <c r="J16" s="267"/>
      <c r="K16" s="246">
        <f>(400+100+200+260)/2</f>
        <v>480</v>
      </c>
      <c r="L16" s="33">
        <v>9</v>
      </c>
      <c r="M16" s="30">
        <f>IF(SUM(K16,P16)&gt;0,SUM(K16,P16),"")</f>
        <v>480</v>
      </c>
      <c r="N16" s="31"/>
      <c r="O16" s="223">
        <v>10</v>
      </c>
      <c r="P16" s="34">
        <v>0</v>
      </c>
      <c r="Q16" s="268">
        <v>20</v>
      </c>
      <c r="R16" s="267">
        <v>2</v>
      </c>
      <c r="S16" s="379" t="s">
        <v>286</v>
      </c>
      <c r="T16" s="380"/>
      <c r="U16" s="380"/>
      <c r="V16" s="380"/>
      <c r="W16" s="381"/>
      <c r="X16" s="82" t="s">
        <v>37</v>
      </c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480</v>
      </c>
    </row>
    <row r="17" spans="1:37" ht="24" customHeight="1">
      <c r="A17" s="34"/>
      <c r="B17" s="34"/>
      <c r="C17" s="82" t="s">
        <v>37</v>
      </c>
      <c r="D17" s="391" t="s">
        <v>297</v>
      </c>
      <c r="E17" s="392"/>
      <c r="F17" s="392"/>
      <c r="G17" s="392"/>
      <c r="H17" s="392"/>
      <c r="I17" s="267">
        <v>2</v>
      </c>
      <c r="J17" s="267">
        <v>20</v>
      </c>
      <c r="K17" s="85">
        <f>'P6'!M20</f>
        <v>360</v>
      </c>
      <c r="L17" s="33">
        <v>11</v>
      </c>
      <c r="M17" s="31"/>
      <c r="N17" s="30">
        <f>IF(SUM(K17,P17)&gt;0,SUM(K17,P17),"")</f>
        <v>360</v>
      </c>
      <c r="O17" s="223">
        <v>12</v>
      </c>
      <c r="P17" s="223">
        <v>0</v>
      </c>
      <c r="Q17" s="270"/>
      <c r="R17" s="267"/>
      <c r="S17" s="382"/>
      <c r="T17" s="383"/>
      <c r="U17" s="383"/>
      <c r="V17" s="383"/>
      <c r="W17" s="384"/>
      <c r="X17" s="82" t="s">
        <v>37</v>
      </c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360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37" ht="24" customHeight="1">
      <c r="A18" s="34"/>
      <c r="B18" s="34"/>
      <c r="C18" s="82" t="s">
        <v>37</v>
      </c>
      <c r="D18" s="391"/>
      <c r="E18" s="392"/>
      <c r="F18" s="392"/>
      <c r="G18" s="392"/>
      <c r="H18" s="392"/>
      <c r="I18" s="267"/>
      <c r="J18" s="267"/>
      <c r="K18" s="85">
        <f>'P6'!N20</f>
        <v>510</v>
      </c>
      <c r="L18" s="223">
        <v>13</v>
      </c>
      <c r="M18" s="30">
        <f>IF(SUM(K18,P18)&gt;0,SUM(K18,P18),"")</f>
        <v>2270</v>
      </c>
      <c r="N18" s="31"/>
      <c r="O18" s="223">
        <v>14</v>
      </c>
      <c r="P18" s="223">
        <f>ROUND(3517/2,-1)</f>
        <v>1760</v>
      </c>
      <c r="Q18" s="268">
        <v>20</v>
      </c>
      <c r="R18" s="267">
        <v>2</v>
      </c>
      <c r="S18" s="379" t="s">
        <v>188</v>
      </c>
      <c r="T18" s="380"/>
      <c r="U18" s="380"/>
      <c r="V18" s="380"/>
      <c r="W18" s="381"/>
      <c r="X18" s="82" t="s">
        <v>31</v>
      </c>
      <c r="Y18" s="34"/>
      <c r="Z18" s="34"/>
      <c r="AA18" s="2"/>
      <c r="AB18" s="32">
        <f t="shared" si="0"/>
        <v>0</v>
      </c>
      <c r="AC18" s="32">
        <f t="shared" si="1"/>
        <v>0</v>
      </c>
      <c r="AD18" s="32">
        <f t="shared" si="2"/>
        <v>0</v>
      </c>
      <c r="AE18" s="32">
        <f t="shared" si="3"/>
        <v>0</v>
      </c>
      <c r="AF18" s="32">
        <f t="shared" si="4"/>
        <v>510</v>
      </c>
      <c r="AG18" s="32">
        <f t="shared" si="5"/>
        <v>0</v>
      </c>
      <c r="AH18" s="32">
        <f t="shared" si="6"/>
        <v>0</v>
      </c>
      <c r="AI18" s="32">
        <f t="shared" si="7"/>
        <v>0</v>
      </c>
      <c r="AJ18" s="32">
        <f t="shared" si="8"/>
        <v>1760</v>
      </c>
      <c r="AK18" s="32">
        <f t="shared" si="9"/>
        <v>0</v>
      </c>
    </row>
    <row r="19" spans="1:37" ht="24" customHeight="1">
      <c r="A19" s="34"/>
      <c r="B19" s="34"/>
      <c r="C19" s="82" t="s">
        <v>37</v>
      </c>
      <c r="D19" s="430" t="s">
        <v>308</v>
      </c>
      <c r="E19" s="386"/>
      <c r="F19" s="386"/>
      <c r="G19" s="386"/>
      <c r="H19" s="431"/>
      <c r="I19" s="267">
        <v>2</v>
      </c>
      <c r="J19" s="267">
        <v>30</v>
      </c>
      <c r="K19" s="223">
        <f>(20+1+5+50+3*18+2100+200+1800)/2</f>
        <v>2115</v>
      </c>
      <c r="L19" s="223">
        <v>15</v>
      </c>
      <c r="M19" s="31"/>
      <c r="N19" s="30">
        <f>IF(SUM(K19,P19)&gt;0,SUM(K19,P19),"")</f>
        <v>3875</v>
      </c>
      <c r="O19" s="223">
        <v>16</v>
      </c>
      <c r="P19" s="223">
        <f>ROUND(3517/2,-1)</f>
        <v>1760</v>
      </c>
      <c r="Q19" s="270"/>
      <c r="R19" s="267"/>
      <c r="S19" s="382"/>
      <c r="T19" s="383"/>
      <c r="U19" s="383"/>
      <c r="V19" s="383"/>
      <c r="W19" s="384"/>
      <c r="X19" s="82" t="s">
        <v>31</v>
      </c>
      <c r="Y19" s="34"/>
      <c r="Z19" s="34"/>
      <c r="AA19" s="2"/>
      <c r="AB19" s="32">
        <f t="shared" si="0"/>
        <v>0</v>
      </c>
      <c r="AC19" s="32">
        <f t="shared" si="1"/>
        <v>0</v>
      </c>
      <c r="AD19" s="32">
        <f t="shared" si="2"/>
        <v>0</v>
      </c>
      <c r="AE19" s="32">
        <f t="shared" si="3"/>
        <v>0</v>
      </c>
      <c r="AF19" s="32">
        <f t="shared" si="4"/>
        <v>2115</v>
      </c>
      <c r="AG19" s="32">
        <f t="shared" si="5"/>
        <v>0</v>
      </c>
      <c r="AH19" s="32">
        <f t="shared" si="6"/>
        <v>0</v>
      </c>
      <c r="AI19" s="32">
        <f t="shared" si="7"/>
        <v>0</v>
      </c>
      <c r="AJ19" s="32">
        <f t="shared" si="8"/>
        <v>1760</v>
      </c>
      <c r="AK19" s="32">
        <f t="shared" si="9"/>
        <v>0</v>
      </c>
    </row>
    <row r="20" spans="1:37" ht="24" customHeight="1">
      <c r="A20" s="34"/>
      <c r="B20" s="34"/>
      <c r="C20" s="82" t="s">
        <v>37</v>
      </c>
      <c r="D20" s="432"/>
      <c r="E20" s="389"/>
      <c r="F20" s="389"/>
      <c r="G20" s="389"/>
      <c r="H20" s="433"/>
      <c r="I20" s="267"/>
      <c r="J20" s="267"/>
      <c r="K20" s="246">
        <f>(20+1+5+50+3*18+2100+200+1800)/2</f>
        <v>2115</v>
      </c>
      <c r="L20" s="223">
        <v>17</v>
      </c>
      <c r="M20" s="30">
        <f>IF(SUM(K20,P20)&gt;0,SUM(K20,P20),"")</f>
        <v>2115</v>
      </c>
      <c r="N20" s="31"/>
      <c r="O20" s="223">
        <v>18</v>
      </c>
      <c r="P20" s="223">
        <v>0</v>
      </c>
      <c r="Q20" s="223">
        <v>20</v>
      </c>
      <c r="R20" s="22">
        <v>1</v>
      </c>
      <c r="S20" s="372" t="s">
        <v>177</v>
      </c>
      <c r="T20" s="373"/>
      <c r="U20" s="373"/>
      <c r="V20" s="373"/>
      <c r="W20" s="374"/>
      <c r="X20" s="82" t="s">
        <v>37</v>
      </c>
      <c r="Y20" s="34"/>
      <c r="Z20" s="34"/>
      <c r="AA20" s="2"/>
      <c r="AB20" s="32">
        <f t="shared" si="0"/>
        <v>0</v>
      </c>
      <c r="AC20" s="32">
        <f t="shared" si="1"/>
        <v>0</v>
      </c>
      <c r="AD20" s="32">
        <f t="shared" si="2"/>
        <v>0</v>
      </c>
      <c r="AE20" s="32">
        <f t="shared" si="3"/>
        <v>0</v>
      </c>
      <c r="AF20" s="32">
        <f t="shared" si="4"/>
        <v>2115</v>
      </c>
      <c r="AG20" s="32">
        <f t="shared" si="5"/>
        <v>0</v>
      </c>
      <c r="AH20" s="32">
        <f t="shared" si="6"/>
        <v>0</v>
      </c>
      <c r="AI20" s="32">
        <f t="shared" si="7"/>
        <v>0</v>
      </c>
      <c r="AJ20" s="32">
        <f t="shared" si="8"/>
        <v>0</v>
      </c>
      <c r="AK20" s="32">
        <f t="shared" si="9"/>
        <v>0</v>
      </c>
    </row>
    <row r="21" spans="1:37" ht="24" customHeight="1" thickBot="1">
      <c r="A21" s="34"/>
      <c r="B21" s="34"/>
      <c r="C21" s="82"/>
      <c r="D21" s="391" t="s">
        <v>180</v>
      </c>
      <c r="E21" s="392"/>
      <c r="F21" s="392"/>
      <c r="G21" s="392"/>
      <c r="H21" s="392"/>
      <c r="I21" s="22">
        <v>1</v>
      </c>
      <c r="J21" s="223"/>
      <c r="K21" s="223"/>
      <c r="L21" s="223">
        <v>19</v>
      </c>
      <c r="M21" s="31"/>
      <c r="N21" s="30" t="str">
        <f>IF(SUM(K21,P21)&gt;0,SUM(K21,P21),"")</f>
        <v/>
      </c>
      <c r="O21" s="223">
        <v>20</v>
      </c>
      <c r="P21" s="223">
        <v>0</v>
      </c>
      <c r="Q21" s="223">
        <v>20</v>
      </c>
      <c r="R21" s="22">
        <v>1</v>
      </c>
      <c r="S21" s="372" t="s">
        <v>178</v>
      </c>
      <c r="T21" s="373"/>
      <c r="U21" s="373"/>
      <c r="V21" s="373"/>
      <c r="W21" s="374"/>
      <c r="X21" s="82" t="s">
        <v>37</v>
      </c>
      <c r="Y21" s="34"/>
      <c r="Z21" s="34"/>
      <c r="AA21" s="2"/>
      <c r="AB21" s="32">
        <f t="shared" si="0"/>
        <v>0</v>
      </c>
      <c r="AC21" s="32">
        <f t="shared" si="1"/>
        <v>0</v>
      </c>
      <c r="AD21" s="32">
        <f t="shared" si="2"/>
        <v>0</v>
      </c>
      <c r="AE21" s="32">
        <f t="shared" si="3"/>
        <v>0</v>
      </c>
      <c r="AF21" s="32">
        <f t="shared" si="4"/>
        <v>0</v>
      </c>
      <c r="AG21" s="32">
        <f t="shared" si="5"/>
        <v>0</v>
      </c>
      <c r="AH21" s="32">
        <f t="shared" si="6"/>
        <v>0</v>
      </c>
      <c r="AI21" s="32">
        <f t="shared" si="7"/>
        <v>0</v>
      </c>
      <c r="AJ21" s="32">
        <f t="shared" si="8"/>
        <v>0</v>
      </c>
      <c r="AK21" s="32">
        <f t="shared" si="9"/>
        <v>0</v>
      </c>
    </row>
    <row r="22" spans="1:37" ht="24" hidden="1" customHeight="1" thickBot="1">
      <c r="A22" s="34"/>
      <c r="B22" s="35"/>
      <c r="C22" s="35"/>
      <c r="D22" s="125"/>
      <c r="E22" s="123"/>
      <c r="F22" s="123"/>
      <c r="G22" s="123"/>
      <c r="H22" s="123"/>
      <c r="I22" s="1"/>
      <c r="J22" s="1"/>
      <c r="K22" s="1"/>
      <c r="L22" s="1"/>
      <c r="M22" s="31"/>
      <c r="N22" s="30"/>
      <c r="O22" s="1"/>
      <c r="P22" s="1"/>
      <c r="Q22" s="1"/>
      <c r="R22" s="1"/>
      <c r="S22" s="123"/>
      <c r="T22" s="123"/>
      <c r="U22" s="121"/>
      <c r="V22" s="121"/>
      <c r="W22" s="122"/>
      <c r="X22" s="35"/>
      <c r="Y22" s="35"/>
      <c r="Z22" s="34"/>
      <c r="AA22" s="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24.75" customHeight="1" thickTop="1">
      <c r="A23" s="34"/>
      <c r="B23" s="83"/>
      <c r="C23" s="83"/>
      <c r="D23" s="8"/>
      <c r="E23" s="2"/>
      <c r="F23" s="2"/>
      <c r="G23" s="2"/>
      <c r="H23" s="2"/>
      <c r="I23" s="2"/>
      <c r="J23" s="2"/>
      <c r="K23" s="1"/>
      <c r="L23" s="14" t="s">
        <v>42</v>
      </c>
      <c r="M23" s="84">
        <f>IF(SUM(M12:M22)&gt;0,SUM(M12:M22),"")</f>
        <v>8065</v>
      </c>
      <c r="N23" s="84">
        <f>IF(SUM(N12:N22)&gt;0,SUM(N12:N22),"")</f>
        <v>5945</v>
      </c>
      <c r="O23" s="35" t="s">
        <v>43</v>
      </c>
      <c r="P23" s="36">
        <f>SUM(M23:N23)</f>
        <v>14010</v>
      </c>
      <c r="Q23" s="37"/>
      <c r="R23" s="1"/>
      <c r="S23" s="1"/>
      <c r="T23" s="2"/>
      <c r="U23" s="11"/>
      <c r="V23" s="11"/>
      <c r="W23" s="13"/>
      <c r="X23" s="83"/>
      <c r="Y23" s="83"/>
      <c r="Z23" s="34"/>
      <c r="AA23" s="2"/>
      <c r="AB23" s="38">
        <f t="shared" ref="AB23:AK23" si="10">SUM(AB11:AB21)</f>
        <v>0</v>
      </c>
      <c r="AC23" s="38">
        <f t="shared" si="10"/>
        <v>0</v>
      </c>
      <c r="AD23" s="38">
        <f t="shared" si="10"/>
        <v>480</v>
      </c>
      <c r="AE23" s="38">
        <f t="shared" si="10"/>
        <v>0</v>
      </c>
      <c r="AF23" s="38">
        <f t="shared" si="10"/>
        <v>7850</v>
      </c>
      <c r="AG23" s="38">
        <f t="shared" si="10"/>
        <v>0</v>
      </c>
      <c r="AH23" s="38">
        <f t="shared" si="10"/>
        <v>600</v>
      </c>
      <c r="AI23" s="38">
        <f t="shared" si="10"/>
        <v>0</v>
      </c>
      <c r="AJ23" s="38">
        <f t="shared" si="10"/>
        <v>3520</v>
      </c>
      <c r="AK23" s="38">
        <f t="shared" si="10"/>
        <v>1560</v>
      </c>
    </row>
    <row r="24" spans="1:37" ht="24.75" customHeight="1">
      <c r="A24" s="34"/>
      <c r="B24" s="83"/>
      <c r="C24" s="83"/>
      <c r="D24" s="8"/>
      <c r="E24" s="2"/>
      <c r="F24" s="2"/>
      <c r="G24" s="2"/>
      <c r="H24" s="2"/>
      <c r="I24" s="2"/>
      <c r="J24" s="2"/>
      <c r="K24" s="1"/>
      <c r="L24" s="14" t="s">
        <v>100</v>
      </c>
      <c r="M24" s="39">
        <f>IF(M23="","",ROUND(M23/$F$4,3))</f>
        <v>67.207999999999998</v>
      </c>
      <c r="N24" s="39">
        <f>IF(N23="","",ROUND(N23/$F$4,3))</f>
        <v>49.542000000000002</v>
      </c>
      <c r="O24" s="40"/>
      <c r="P24" s="41"/>
      <c r="Q24" s="42" t="s">
        <v>44</v>
      </c>
      <c r="R24" s="42" t="s">
        <v>45</v>
      </c>
      <c r="S24" s="43"/>
      <c r="T24" s="2"/>
      <c r="U24" s="393" t="s">
        <v>46</v>
      </c>
      <c r="V24" s="394"/>
      <c r="W24" s="395"/>
      <c r="X24" s="83"/>
      <c r="Y24" s="83"/>
      <c r="Z24" s="34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4.75" customHeight="1">
      <c r="A25" s="34">
        <v>1</v>
      </c>
      <c r="B25" s="83"/>
      <c r="C25" s="83"/>
      <c r="D25" s="8"/>
      <c r="E25" s="18"/>
      <c r="F25" s="44"/>
      <c r="G25" s="44"/>
      <c r="H25" s="44"/>
      <c r="I25" s="44"/>
      <c r="J25" s="2"/>
      <c r="K25" s="1"/>
      <c r="L25" s="14" t="s">
        <v>47</v>
      </c>
      <c r="M25" s="45"/>
      <c r="N25" s="45"/>
      <c r="O25" s="18"/>
      <c r="P25" s="46" t="s">
        <v>48</v>
      </c>
      <c r="Q25" s="47">
        <v>39063</v>
      </c>
      <c r="R25" s="47">
        <v>39087</v>
      </c>
      <c r="S25" s="43"/>
      <c r="T25" s="2"/>
      <c r="U25" s="22" t="s">
        <v>49</v>
      </c>
      <c r="V25" s="22"/>
      <c r="W25" s="48"/>
      <c r="X25" s="83"/>
      <c r="Y25" s="83"/>
      <c r="Z25" s="34"/>
      <c r="AA25" s="2"/>
      <c r="AB25"/>
      <c r="AC25"/>
      <c r="AD25"/>
      <c r="AE25"/>
      <c r="AF25"/>
      <c r="AG25"/>
      <c r="AH25"/>
      <c r="AI25"/>
      <c r="AJ25"/>
      <c r="AK25"/>
    </row>
    <row r="26" spans="1:37" ht="24.75" customHeight="1">
      <c r="A26" s="34"/>
      <c r="B26" s="83"/>
      <c r="C26" s="83"/>
      <c r="D26" s="8"/>
      <c r="E26" s="2"/>
      <c r="F26" s="44"/>
      <c r="G26" s="44"/>
      <c r="H26" s="44"/>
      <c r="I26" s="44"/>
      <c r="J26" s="2"/>
      <c r="K26" s="1"/>
      <c r="L26" s="14" t="s">
        <v>52</v>
      </c>
      <c r="M26" s="85">
        <f>IF(ISBLANK(M25),M23,M25*$F$4)*0.8</f>
        <v>6452</v>
      </c>
      <c r="N26" s="85">
        <f>IF(ISBLANK(N25),N23,N25*$F$4)*0.8</f>
        <v>4756</v>
      </c>
      <c r="O26" s="49" t="s">
        <v>43</v>
      </c>
      <c r="P26" s="43">
        <f>SUM(M26:N26)</f>
        <v>11208</v>
      </c>
      <c r="Q26" s="49"/>
      <c r="R26" s="1"/>
      <c r="S26" s="37"/>
      <c r="T26" s="2"/>
      <c r="U26" s="50">
        <f>IF(OR(M23="",N23=""),"",IF(M23&gt;=N23,(M23-N23)/M23,(N23-M23)/N23))</f>
        <v>0.26286422814631122</v>
      </c>
      <c r="V26" s="50"/>
      <c r="W26" s="51"/>
      <c r="X26" s="83"/>
      <c r="Y26" s="83"/>
      <c r="Z26" s="34"/>
      <c r="AA26" s="2"/>
      <c r="AB26"/>
      <c r="AC26"/>
      <c r="AD26"/>
      <c r="AE26"/>
      <c r="AF26"/>
      <c r="AG26"/>
      <c r="AH26"/>
      <c r="AI26"/>
      <c r="AJ26"/>
      <c r="AK26"/>
    </row>
    <row r="27" spans="1:37" ht="24.75" customHeight="1" thickBot="1">
      <c r="A27" s="34"/>
      <c r="B27" s="83"/>
      <c r="C27" s="83"/>
      <c r="D27" s="396"/>
      <c r="E27" s="397"/>
      <c r="F27" s="53"/>
      <c r="G27" s="53"/>
      <c r="H27" s="53"/>
      <c r="I27" s="52"/>
      <c r="J27" s="54" t="s">
        <v>53</v>
      </c>
      <c r="K27" s="55">
        <f>IF(ISBLANK(P26),connected_va,P26)</f>
        <v>11208</v>
      </c>
      <c r="L27" s="56" t="s">
        <v>193</v>
      </c>
      <c r="M27" s="57"/>
      <c r="N27" s="58">
        <f>$F$5</f>
        <v>208</v>
      </c>
      <c r="O27" s="224">
        <f>ROUND(K27/N27,0)</f>
        <v>54</v>
      </c>
      <c r="P27" s="56" t="s">
        <v>56</v>
      </c>
      <c r="Q27" s="52"/>
      <c r="R27" s="59"/>
      <c r="S27" s="59"/>
      <c r="T27" s="60" t="s">
        <v>57</v>
      </c>
      <c r="U27" s="61" t="str">
        <f>IF(OR(M25="",N25=""),"",IF(M25&gt;=N25,(M25-N25)/M25,(N25-M25)/N25))</f>
        <v/>
      </c>
      <c r="V27" s="61" t="e">
        <f>IF(OR(N25="",#REF!=""),"",IF(N25&gt;=#REF!,(N25-#REF!)/N25,(#REF!-N25)/#REF!))</f>
        <v>#REF!</v>
      </c>
      <c r="W27" s="62" t="e">
        <f>IF(OR(#REF!="",M25=""),"",IF(#REF!&gt;=M25,(#REF!-M25)/#REF!,(M25-#REF!)/M25))</f>
        <v>#REF!</v>
      </c>
      <c r="X27" s="83"/>
      <c r="Y27" s="83"/>
      <c r="Z27" s="34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4.75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75" hidden="1" customHeight="1">
      <c r="A29" s="2"/>
      <c r="B29" s="2"/>
      <c r="C29" s="2"/>
      <c r="D29" s="401" t="s">
        <v>81</v>
      </c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4.75" hidden="1" customHeight="1">
      <c r="A30" s="2"/>
      <c r="B30" s="2"/>
      <c r="C30" s="2"/>
      <c r="D30" s="73">
        <v>1</v>
      </c>
      <c r="E30" s="404" t="s">
        <v>82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hidden="1" customHeight="1">
      <c r="A31" s="2"/>
      <c r="B31" s="2"/>
      <c r="C31" s="2"/>
      <c r="D31" s="73">
        <v>2</v>
      </c>
      <c r="E31" s="404" t="s">
        <v>237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4.75" hidden="1" customHeight="1">
      <c r="A32" s="2"/>
      <c r="B32" s="2"/>
      <c r="C32" s="2"/>
      <c r="D32" s="73">
        <v>3</v>
      </c>
      <c r="E32" s="404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4.75" customHeight="1">
      <c r="A34" s="2"/>
      <c r="B34" s="2"/>
      <c r="C34" s="2"/>
      <c r="D34" s="398" t="s">
        <v>58</v>
      </c>
      <c r="E34" s="398"/>
      <c r="F34" s="2"/>
      <c r="G34" s="63" t="s">
        <v>59</v>
      </c>
      <c r="H34" s="64" t="s">
        <v>60</v>
      </c>
      <c r="I34" s="65"/>
      <c r="J34" s="63" t="s">
        <v>61</v>
      </c>
      <c r="K34" s="65"/>
      <c r="L34" s="63" t="s">
        <v>62</v>
      </c>
      <c r="M34" s="65"/>
      <c r="N34" s="63" t="s">
        <v>63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4.75" customHeight="1">
      <c r="A35" s="2"/>
      <c r="B35" s="2"/>
      <c r="C35" s="2"/>
      <c r="D35" s="66" t="s">
        <v>64</v>
      </c>
      <c r="E35" s="1"/>
      <c r="F35" s="2"/>
      <c r="G35" s="43">
        <f>ROUND(J35*H35,0)</f>
        <v>0</v>
      </c>
      <c r="H35" s="67">
        <v>1</v>
      </c>
      <c r="I35" s="1" t="s">
        <v>43</v>
      </c>
      <c r="J35" s="43">
        <f>$AB$23</f>
        <v>0</v>
      </c>
      <c r="K35" s="1" t="s">
        <v>65</v>
      </c>
      <c r="L35" s="68">
        <v>1</v>
      </c>
      <c r="M35" s="1" t="s">
        <v>43</v>
      </c>
      <c r="N35" s="43">
        <f>ROUND(J35*L35,0)</f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4.75" customHeight="1">
      <c r="A36" s="2"/>
      <c r="B36" s="2"/>
      <c r="C36" s="2"/>
      <c r="D36" s="66" t="s">
        <v>66</v>
      </c>
      <c r="E36" s="1"/>
      <c r="F36" s="2"/>
      <c r="G36" s="1"/>
      <c r="H36" s="16"/>
      <c r="I36" s="1"/>
      <c r="J36" s="43"/>
      <c r="K36" s="1"/>
      <c r="L36" s="2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4.75" customHeight="1">
      <c r="A37" s="2"/>
      <c r="B37" s="2"/>
      <c r="C37" s="2"/>
      <c r="D37" s="69" t="s">
        <v>67</v>
      </c>
      <c r="E37" s="1"/>
      <c r="F37" s="2"/>
      <c r="G37" s="43">
        <f>ROUND(J37*H37,0)</f>
        <v>0</v>
      </c>
      <c r="H37" s="67">
        <v>1</v>
      </c>
      <c r="I37" s="1" t="s">
        <v>43</v>
      </c>
      <c r="J37" s="43">
        <f>$AC$23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4.75" customHeight="1">
      <c r="A38" s="2"/>
      <c r="B38" s="2"/>
      <c r="C38" s="2"/>
      <c r="D38" s="69" t="s">
        <v>68</v>
      </c>
      <c r="E38" s="1"/>
      <c r="F38" s="2"/>
      <c r="G38" s="43">
        <f>ROUND(J38*H38,0)</f>
        <v>456</v>
      </c>
      <c r="H38" s="67">
        <v>0.95</v>
      </c>
      <c r="I38" s="1" t="s">
        <v>43</v>
      </c>
      <c r="J38" s="43">
        <f>$AD$23</f>
        <v>480</v>
      </c>
      <c r="K38" s="1" t="s">
        <v>65</v>
      </c>
      <c r="L38" s="68">
        <v>1.25</v>
      </c>
      <c r="M38" s="1" t="s">
        <v>43</v>
      </c>
      <c r="N38" s="43">
        <f>ROUND(J38*L38,0)</f>
        <v>600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4.75" customHeight="1">
      <c r="A39" s="2"/>
      <c r="B39" s="2"/>
      <c r="C39" s="2"/>
      <c r="D39" s="69" t="s">
        <v>69</v>
      </c>
      <c r="E39" s="1"/>
      <c r="F39" s="2"/>
      <c r="G39" s="43">
        <f>ROUND(J39*H39,0)</f>
        <v>0</v>
      </c>
      <c r="H39" s="67">
        <v>0.9</v>
      </c>
      <c r="I39" s="1" t="s">
        <v>43</v>
      </c>
      <c r="J39" s="43">
        <f>$AE$23</f>
        <v>0</v>
      </c>
      <c r="K39" s="1" t="s">
        <v>65</v>
      </c>
      <c r="L39" s="68">
        <v>1.25</v>
      </c>
      <c r="M39" s="1" t="s">
        <v>43</v>
      </c>
      <c r="N39" s="43">
        <f>ROUND(J39*L39,0)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75" customHeight="1">
      <c r="A40" s="2"/>
      <c r="B40" s="2"/>
      <c r="C40" s="2"/>
      <c r="D40" s="66" t="s">
        <v>70</v>
      </c>
      <c r="E40" s="1"/>
      <c r="F40" s="2"/>
      <c r="G40" s="1"/>
      <c r="H40" s="16"/>
      <c r="I40" s="1"/>
      <c r="J40" s="43"/>
      <c r="K40" s="37"/>
      <c r="L40" s="2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4.75" customHeight="1">
      <c r="A41" s="2"/>
      <c r="B41" s="2"/>
      <c r="C41" s="2"/>
      <c r="D41" s="69" t="s">
        <v>71</v>
      </c>
      <c r="E41" s="1"/>
      <c r="F41" s="2"/>
      <c r="G41" s="43">
        <f>ROUND(J41*H41,0)</f>
        <v>7850</v>
      </c>
      <c r="H41" s="67">
        <v>1</v>
      </c>
      <c r="I41" s="1" t="s">
        <v>43</v>
      </c>
      <c r="J41" s="43">
        <f>IF($AF$23&lt;=10000,$AF$23,10000)</f>
        <v>7850</v>
      </c>
      <c r="K41" s="1" t="s">
        <v>65</v>
      </c>
      <c r="L41" s="68">
        <v>1</v>
      </c>
      <c r="M41" s="1" t="s">
        <v>43</v>
      </c>
      <c r="N41" s="43">
        <f>ROUND(J41*L41,0)</f>
        <v>7850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4.75" customHeight="1">
      <c r="A42" s="2"/>
      <c r="B42" s="2"/>
      <c r="C42" s="2"/>
      <c r="D42" s="69" t="s">
        <v>72</v>
      </c>
      <c r="E42" s="1"/>
      <c r="F42" s="2"/>
      <c r="G42" s="43">
        <f>ROUND(J42*H42,0)</f>
        <v>0</v>
      </c>
      <c r="H42" s="67">
        <v>1</v>
      </c>
      <c r="I42" s="1" t="s">
        <v>43</v>
      </c>
      <c r="J42" s="43">
        <f>IF($AF$23&lt;=10000,0,$AF$23-10000)</f>
        <v>0</v>
      </c>
      <c r="K42" s="1" t="s">
        <v>65</v>
      </c>
      <c r="L42" s="68">
        <v>0.5</v>
      </c>
      <c r="M42" s="1" t="s">
        <v>43</v>
      </c>
      <c r="N42" s="43">
        <f>ROUND(J42*L42,0)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4.75" customHeight="1">
      <c r="A43" s="2"/>
      <c r="B43" s="2"/>
      <c r="C43" s="2"/>
      <c r="D43" s="66" t="s">
        <v>73</v>
      </c>
      <c r="E43" s="1"/>
      <c r="F43" s="2"/>
      <c r="G43" s="1"/>
      <c r="H43" s="16"/>
      <c r="I43" s="1"/>
      <c r="J43" s="43"/>
      <c r="K43" s="37"/>
      <c r="L43" s="2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4.75" customHeight="1">
      <c r="A44" s="2"/>
      <c r="B44" s="2"/>
      <c r="C44" s="2"/>
      <c r="D44" s="69" t="s">
        <v>74</v>
      </c>
      <c r="E44" s="1"/>
      <c r="F44" s="2"/>
      <c r="G44" s="43">
        <f>ROUND(J44*H44,0)</f>
        <v>0</v>
      </c>
      <c r="H44" s="67">
        <v>0.8</v>
      </c>
      <c r="I44" s="1" t="s">
        <v>43</v>
      </c>
      <c r="J44" s="43">
        <f>$AG$23</f>
        <v>0</v>
      </c>
      <c r="K44" s="1" t="s">
        <v>65</v>
      </c>
      <c r="L44" s="68">
        <v>1.25</v>
      </c>
      <c r="M44" s="1" t="s">
        <v>43</v>
      </c>
      <c r="N44" s="43">
        <f>ROUND(J44*L44,0)</f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4.75" customHeight="1">
      <c r="A45" s="2"/>
      <c r="B45" s="2"/>
      <c r="C45" s="2"/>
      <c r="D45" s="69" t="s">
        <v>75</v>
      </c>
      <c r="E45" s="1"/>
      <c r="F45" s="2"/>
      <c r="G45" s="43">
        <f>ROUND(J45*H45,0)</f>
        <v>480</v>
      </c>
      <c r="H45" s="67">
        <v>0.8</v>
      </c>
      <c r="I45" s="1" t="s">
        <v>43</v>
      </c>
      <c r="J45" s="43">
        <f>$AH$23</f>
        <v>600</v>
      </c>
      <c r="K45" s="1" t="s">
        <v>65</v>
      </c>
      <c r="L45" s="68">
        <v>1</v>
      </c>
      <c r="M45" s="1" t="s">
        <v>43</v>
      </c>
      <c r="N45" s="43">
        <f>ROUND(J45*L45,0)</f>
        <v>600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4.75" customHeight="1">
      <c r="A46" s="2"/>
      <c r="B46" s="2"/>
      <c r="C46" s="2"/>
      <c r="D46" s="66" t="s">
        <v>76</v>
      </c>
      <c r="E46" s="1"/>
      <c r="F46" s="2"/>
      <c r="G46" s="43">
        <f>ROUND(J46*H46,0)</f>
        <v>0</v>
      </c>
      <c r="H46" s="67">
        <v>0.8</v>
      </c>
      <c r="I46" s="1" t="s">
        <v>43</v>
      </c>
      <c r="J46" s="43">
        <f>$AI$23</f>
        <v>0</v>
      </c>
      <c r="K46" s="1" t="s">
        <v>65</v>
      </c>
      <c r="L46" s="68">
        <v>1</v>
      </c>
      <c r="M46" s="1" t="s">
        <v>43</v>
      </c>
      <c r="N46" s="43">
        <f>ROUND(J46*L46,0)</f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4.75" customHeight="1">
      <c r="A47" s="2"/>
      <c r="B47" s="2"/>
      <c r="C47" s="2"/>
      <c r="D47" s="66" t="s">
        <v>77</v>
      </c>
      <c r="E47" s="1"/>
      <c r="F47" s="2"/>
      <c r="G47" s="43">
        <f>ROUND(J47*H47,0)</f>
        <v>2816</v>
      </c>
      <c r="H47" s="67">
        <v>0.8</v>
      </c>
      <c r="I47" s="1" t="s">
        <v>43</v>
      </c>
      <c r="J47" s="43">
        <f>$AJ$23</f>
        <v>3520</v>
      </c>
      <c r="K47" s="1" t="s">
        <v>65</v>
      </c>
      <c r="L47" s="68">
        <v>1</v>
      </c>
      <c r="M47" s="1" t="s">
        <v>43</v>
      </c>
      <c r="N47" s="43">
        <f>ROUND(J47*L47,0)</f>
        <v>3520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4.75" customHeight="1">
      <c r="A48" s="2"/>
      <c r="B48" s="2"/>
      <c r="C48" s="2"/>
      <c r="D48" s="66" t="s">
        <v>78</v>
      </c>
      <c r="E48" s="1"/>
      <c r="F48" s="2"/>
      <c r="G48" s="70">
        <f>ROUND(J48*H48,0)</f>
        <v>1560</v>
      </c>
      <c r="H48" s="67">
        <v>1</v>
      </c>
      <c r="I48" s="1" t="s">
        <v>43</v>
      </c>
      <c r="J48" s="70">
        <f>$AK$23</f>
        <v>1560</v>
      </c>
      <c r="K48" s="1" t="s">
        <v>65</v>
      </c>
      <c r="L48" s="68">
        <v>1</v>
      </c>
      <c r="M48" s="1" t="s">
        <v>43</v>
      </c>
      <c r="N48" s="70">
        <f>ROUND(J48*L48,0)</f>
        <v>1560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76" ht="24.75" customHeight="1">
      <c r="A49" s="2"/>
      <c r="B49" s="2"/>
      <c r="C49" s="2"/>
      <c r="D49" s="1"/>
      <c r="E49" s="1"/>
      <c r="F49" s="2"/>
      <c r="G49" s="43">
        <f>SUM(G35:G48)</f>
        <v>13162</v>
      </c>
      <c r="H49" s="37" t="s">
        <v>79</v>
      </c>
      <c r="I49" s="1"/>
      <c r="J49" s="43">
        <f>SUM(J35:J48)</f>
        <v>14010</v>
      </c>
      <c r="K49" s="2" t="s">
        <v>61</v>
      </c>
      <c r="L49" s="2"/>
      <c r="M49" s="1"/>
      <c r="N49" s="43">
        <f>SUM(N35:N48)</f>
        <v>14130</v>
      </c>
      <c r="O49" s="2" t="s">
        <v>61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76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71" t="s">
        <v>80</v>
      </c>
      <c r="N50" s="116">
        <f>ROUND($N$49/$F$5,0)</f>
        <v>68</v>
      </c>
      <c r="O50" s="72" t="s">
        <v>56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6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76" ht="24.75" customHeight="1">
      <c r="A52" s="2"/>
      <c r="B52" s="2"/>
      <c r="C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76" ht="24.75" customHeight="1">
      <c r="A53" s="2"/>
      <c r="B53" s="2"/>
      <c r="C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76" ht="24.75" customHeight="1">
      <c r="A54" s="2"/>
      <c r="B54" s="2"/>
      <c r="C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76" ht="24.75" customHeight="1">
      <c r="A55" s="2"/>
      <c r="B55" s="2"/>
      <c r="C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76" ht="24.75" customHeight="1">
      <c r="A56" s="2"/>
      <c r="B56" s="2"/>
      <c r="C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76" ht="24.75" customHeight="1">
      <c r="A57" s="2"/>
      <c r="B57" s="2"/>
      <c r="C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76" ht="24.75" customHeight="1">
      <c r="A58" s="2"/>
      <c r="B58" s="2"/>
      <c r="C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76" ht="24.75" customHeight="1">
      <c r="A59" s="2"/>
      <c r="B59" s="2"/>
      <c r="C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76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76" s="2" customFormat="1" ht="24.75" customHeight="1">
      <c r="AM61" s="1"/>
      <c r="AZ61" s="1"/>
    </row>
    <row r="62" spans="1:76" s="2" customFormat="1" ht="24.75" customHeight="1">
      <c r="AM62" s="1"/>
      <c r="AZ62" s="1"/>
    </row>
    <row r="63" spans="1:76" ht="24.75" customHeight="1">
      <c r="A63" s="117" t="s">
        <v>145</v>
      </c>
      <c r="AO63" s="74" t="s">
        <v>83</v>
      </c>
      <c r="AP63" s="74"/>
      <c r="AW63" s="399"/>
      <c r="AX63" s="399"/>
      <c r="BB63" s="74" t="s">
        <v>84</v>
      </c>
      <c r="BJ63" s="2"/>
      <c r="BK63" s="74" t="s">
        <v>85</v>
      </c>
      <c r="BL63" s="74"/>
      <c r="BU63" s="399"/>
      <c r="BV63" s="399"/>
      <c r="BW63" s="399"/>
      <c r="BX63" s="399"/>
    </row>
    <row r="64" spans="1:76" ht="24.75" customHeight="1">
      <c r="A64" s="117" t="s">
        <v>146</v>
      </c>
      <c r="AO64" s="400" t="s">
        <v>86</v>
      </c>
      <c r="AP64" s="400"/>
      <c r="AQ64" s="400"/>
      <c r="AR64" s="400"/>
      <c r="AS64" s="400"/>
      <c r="AT64" s="400"/>
      <c r="AU64" s="400"/>
      <c r="AV64" s="400"/>
      <c r="AW64" s="400"/>
      <c r="AX64" s="400"/>
      <c r="BJ64" s="2"/>
      <c r="BK64" s="400" t="s">
        <v>86</v>
      </c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</row>
    <row r="65" spans="39:76" ht="24.75" customHeight="1">
      <c r="AO65" s="411" t="s">
        <v>87</v>
      </c>
      <c r="AP65" s="411"/>
      <c r="AQ65" s="411"/>
      <c r="AR65" s="412" t="str">
        <f>$E$1</f>
        <v>P2</v>
      </c>
      <c r="AS65" s="412"/>
      <c r="AT65" s="412"/>
      <c r="AU65" s="412"/>
      <c r="AV65" s="412"/>
      <c r="AW65" s="412"/>
      <c r="AX65" s="412"/>
      <c r="BB65" s="75" t="s">
        <v>88</v>
      </c>
      <c r="BJ65" s="2"/>
      <c r="BK65" s="411" t="s">
        <v>87</v>
      </c>
      <c r="BL65" s="411"/>
      <c r="BM65" s="411"/>
      <c r="BN65" s="412" t="str">
        <f>$E$1</f>
        <v>P2</v>
      </c>
      <c r="BO65" s="412"/>
      <c r="BP65" s="412"/>
      <c r="BQ65" s="412"/>
      <c r="BR65" s="412"/>
      <c r="BS65" s="412"/>
      <c r="BT65" s="412"/>
      <c r="BU65" s="412"/>
      <c r="BV65" s="412"/>
      <c r="BW65" s="412"/>
      <c r="BX65" s="412"/>
    </row>
    <row r="66" spans="39:76" ht="24.75" customHeight="1">
      <c r="AO66" s="413" t="s">
        <v>89</v>
      </c>
      <c r="AP66" s="413"/>
      <c r="AQ66" s="413"/>
      <c r="AR66" s="414" t="str">
        <f>$O$1</f>
        <v>Site MDP #20,22 (100A CB)</v>
      </c>
      <c r="AS66" s="414"/>
      <c r="AT66" s="414"/>
      <c r="AU66" s="414"/>
      <c r="AV66" s="414"/>
      <c r="AW66" s="414"/>
      <c r="AX66" s="414"/>
      <c r="BB66" s="75" t="s">
        <v>90</v>
      </c>
      <c r="BJ66" s="2"/>
      <c r="BK66" s="413" t="s">
        <v>89</v>
      </c>
      <c r="BL66" s="413"/>
      <c r="BM66" s="413"/>
      <c r="BN66" s="414" t="str">
        <f>$O$1</f>
        <v>Site MDP #20,22 (100A CB)</v>
      </c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</row>
    <row r="67" spans="39:76" ht="24.75" customHeight="1">
      <c r="AO67" s="421" t="str">
        <f>CONCATENATE("VOLTAGE:  ",$F$4,"/",$F$5,"V ",$F$6,"-PHASE ",$F$7," WIRE")</f>
        <v>VOLTAGE:  120/208V 1-PHASE 3 WIRE</v>
      </c>
      <c r="AP67" s="422"/>
      <c r="AQ67" s="422"/>
      <c r="AR67" s="422"/>
      <c r="AS67" s="423"/>
      <c r="AT67" s="407" t="s">
        <v>91</v>
      </c>
      <c r="AU67" s="408"/>
      <c r="AV67" s="408"/>
      <c r="AW67" s="409">
        <f ca="1">TODAY()</f>
        <v>40707</v>
      </c>
      <c r="AX67" s="410"/>
      <c r="BB67" s="75" t="s">
        <v>92</v>
      </c>
      <c r="BJ67" s="2"/>
      <c r="BK67" s="421" t="str">
        <f>CONCATENATE("VOLTAGE:  ",$F$4,"/",$F$5,"V ",$F$6,"-PHASE ",$F$7," WIRE")</f>
        <v>VOLTAGE:  120/208V 1-PHASE 3 WIRE</v>
      </c>
      <c r="BL67" s="422"/>
      <c r="BM67" s="422"/>
      <c r="BN67" s="422"/>
      <c r="BO67" s="422"/>
      <c r="BP67" s="422"/>
      <c r="BQ67" s="423"/>
      <c r="BR67" s="407" t="s">
        <v>91</v>
      </c>
      <c r="BS67" s="408"/>
      <c r="BT67" s="408"/>
      <c r="BU67" s="409">
        <f ca="1">TODAY()</f>
        <v>40707</v>
      </c>
      <c r="BV67" s="409"/>
      <c r="BW67" s="409"/>
      <c r="BX67" s="410"/>
    </row>
    <row r="68" spans="39:76" ht="24.75" customHeight="1">
      <c r="AM68" s="32">
        <v>1</v>
      </c>
      <c r="AO68" s="415" t="s">
        <v>93</v>
      </c>
      <c r="AP68" s="416"/>
      <c r="AQ68" s="417" t="s">
        <v>94</v>
      </c>
      <c r="AR68" s="417"/>
      <c r="AS68" s="418"/>
      <c r="AT68" s="415" t="s">
        <v>93</v>
      </c>
      <c r="AU68" s="416"/>
      <c r="AV68" s="419" t="s">
        <v>94</v>
      </c>
      <c r="AW68" s="417"/>
      <c r="AX68" s="418"/>
      <c r="AZ68" s="32">
        <v>1</v>
      </c>
      <c r="BB68" s="75" t="s">
        <v>95</v>
      </c>
      <c r="BJ68" s="2"/>
      <c r="BK68" s="420" t="s">
        <v>93</v>
      </c>
      <c r="BL68" s="420"/>
      <c r="BM68" s="419" t="s">
        <v>94</v>
      </c>
      <c r="BN68" s="417"/>
      <c r="BO68" s="417"/>
      <c r="BP68" s="417"/>
      <c r="BQ68" s="418"/>
      <c r="BR68" s="415" t="s">
        <v>93</v>
      </c>
      <c r="BS68" s="416"/>
      <c r="BT68" s="419" t="s">
        <v>94</v>
      </c>
      <c r="BU68" s="417"/>
      <c r="BV68" s="417"/>
      <c r="BW68" s="417"/>
      <c r="BX68" s="418"/>
    </row>
    <row r="69" spans="39:76" ht="24.75" customHeight="1">
      <c r="AM69" s="32">
        <f t="shared" ref="AM69:AM78" si="11">IF(I12=0,IF(I11=0,I10,I11),I12)</f>
        <v>1</v>
      </c>
      <c r="AO69" s="86">
        <v>1</v>
      </c>
      <c r="AP69" s="87" t="str">
        <f t="shared" ref="AP69:AP89" si="12">CONCATENATE($AM69,"P")</f>
        <v>1P</v>
      </c>
      <c r="AQ69" s="424" t="str">
        <f t="shared" ref="AQ69:AQ78" si="13">IF($AM69=1,IF($D12="","",$D12),IF(AND($AM69=2,$AM68=1),$D12,IF(AND($AM69=3,$AM68=1),$D12,$AQ68)))</f>
        <v>Yellow Recepts (G15)</v>
      </c>
      <c r="AR69" s="425"/>
      <c r="AS69" s="426"/>
      <c r="AT69" s="86">
        <v>2</v>
      </c>
      <c r="AU69" s="87" t="str">
        <f t="shared" ref="AU69:AU89" si="14">CONCATENATE($AZ69,"P")</f>
        <v>1P</v>
      </c>
      <c r="AV69" s="425" t="str">
        <f t="shared" ref="AV69:AV78" si="15">IF($AZ69=1,IF($S12="","",$S12),IF(AND($AZ69=2,$AZ68=1),$S12,IF(AND($AZ69=2,$AZ68=3),$S12,IF(AND($AZ69=3,$AZ68=1),$S12,IF(AND($AZ69=3,$AZ68=2),$S12,$AV68)))))</f>
        <v>Blue Recepts (G7)</v>
      </c>
      <c r="AW69" s="425"/>
      <c r="AX69" s="426"/>
      <c r="AZ69" s="32">
        <f t="shared" ref="AZ69:AZ78" si="16">IF(R12=0,IF(R11=0,R10,R11),R12)</f>
        <v>1</v>
      </c>
      <c r="BB69" s="75"/>
      <c r="BJ69" s="2"/>
      <c r="BK69" s="86">
        <v>1</v>
      </c>
      <c r="BL69" s="87" t="str">
        <f t="shared" ref="BL69:BL89" si="17">CONCATENATE($AM69,"P")</f>
        <v>1P</v>
      </c>
      <c r="BM69" s="424" t="str">
        <f t="shared" ref="BM69:BM78" si="18">IF($AM69=1,IF($D12="","",$D12),IF(AND($AM69=2,$AM68=1),$D12,IF(AND($AM69=3,$AM68=1),$D12,$BM68)))</f>
        <v>Yellow Recepts (G15)</v>
      </c>
      <c r="BN69" s="425"/>
      <c r="BO69" s="425"/>
      <c r="BP69" s="425"/>
      <c r="BQ69" s="426"/>
      <c r="BR69" s="86">
        <v>2</v>
      </c>
      <c r="BS69" s="87" t="str">
        <f t="shared" ref="BS69:BS89" si="19">CONCATENATE($AZ69,"P")</f>
        <v>1P</v>
      </c>
      <c r="BT69" s="424" t="str">
        <f t="shared" ref="BT69:BT78" si="20">IF($AZ69=1,IF($S12="","",$S12),IF(AND($AZ69=2,$AZ68=1),$S12,IF(AND($AZ69=2,$AZ68=3),$S12,IF(AND($AZ69=3,$AZ68=1),$S12,IF(AND($AZ69=3,$AZ68=2),$S12,$BT68)))))</f>
        <v>Blue Recepts (G7)</v>
      </c>
      <c r="BU69" s="425"/>
      <c r="BV69" s="425"/>
      <c r="BW69" s="425"/>
      <c r="BX69" s="426"/>
    </row>
    <row r="70" spans="39:76" ht="24.75" customHeight="1">
      <c r="AM70" s="32">
        <f t="shared" si="11"/>
        <v>1</v>
      </c>
      <c r="AO70" s="86">
        <v>3</v>
      </c>
      <c r="AP70" s="87" t="str">
        <f t="shared" si="12"/>
        <v>1P</v>
      </c>
      <c r="AQ70" s="424" t="str">
        <f t="shared" si="13"/>
        <v>White Recepts</v>
      </c>
      <c r="AR70" s="425"/>
      <c r="AS70" s="426"/>
      <c r="AT70" s="86">
        <v>4</v>
      </c>
      <c r="AU70" s="87" t="str">
        <f t="shared" si="14"/>
        <v>1P</v>
      </c>
      <c r="AV70" s="425" t="str">
        <f t="shared" si="15"/>
        <v>Green Recepts (G16)</v>
      </c>
      <c r="AW70" s="425"/>
      <c r="AX70" s="426"/>
      <c r="AZ70" s="32">
        <f t="shared" si="16"/>
        <v>1</v>
      </c>
      <c r="BB70" s="75"/>
      <c r="BJ70" s="2"/>
      <c r="BK70" s="86">
        <v>3</v>
      </c>
      <c r="BL70" s="87" t="str">
        <f t="shared" si="17"/>
        <v>1P</v>
      </c>
      <c r="BM70" s="424" t="str">
        <f t="shared" si="18"/>
        <v>White Recepts</v>
      </c>
      <c r="BN70" s="425"/>
      <c r="BO70" s="425"/>
      <c r="BP70" s="425"/>
      <c r="BQ70" s="426"/>
      <c r="BR70" s="86">
        <v>4</v>
      </c>
      <c r="BS70" s="87" t="str">
        <f t="shared" si="19"/>
        <v>1P</v>
      </c>
      <c r="BT70" s="424" t="str">
        <f t="shared" si="20"/>
        <v>Green Recepts (G16)</v>
      </c>
      <c r="BU70" s="425"/>
      <c r="BV70" s="425"/>
      <c r="BW70" s="425"/>
      <c r="BX70" s="426"/>
    </row>
    <row r="71" spans="39:76" ht="24.75" customHeight="1">
      <c r="AM71" s="32">
        <f t="shared" si="11"/>
        <v>1</v>
      </c>
      <c r="AO71" s="86">
        <v>5</v>
      </c>
      <c r="AP71" s="87" t="str">
        <f t="shared" si="12"/>
        <v>1P</v>
      </c>
      <c r="AQ71" s="424" t="str">
        <f t="shared" si="13"/>
        <v>Clean Air Gen</v>
      </c>
      <c r="AR71" s="425"/>
      <c r="AS71" s="426"/>
      <c r="AT71" s="86">
        <v>6</v>
      </c>
      <c r="AU71" s="87" t="str">
        <f t="shared" si="14"/>
        <v>1P</v>
      </c>
      <c r="AV71" s="425" t="str">
        <f t="shared" si="15"/>
        <v>Blower (outside)</v>
      </c>
      <c r="AW71" s="425"/>
      <c r="AX71" s="426"/>
      <c r="AZ71" s="32">
        <f t="shared" si="16"/>
        <v>1</v>
      </c>
      <c r="BB71" s="75"/>
      <c r="BJ71" s="2"/>
      <c r="BK71" s="86">
        <v>5</v>
      </c>
      <c r="BL71" s="87" t="str">
        <f t="shared" si="17"/>
        <v>1P</v>
      </c>
      <c r="BM71" s="424" t="str">
        <f t="shared" si="18"/>
        <v>Clean Air Gen</v>
      </c>
      <c r="BN71" s="425"/>
      <c r="BO71" s="425"/>
      <c r="BP71" s="425"/>
      <c r="BQ71" s="426"/>
      <c r="BR71" s="86">
        <v>6</v>
      </c>
      <c r="BS71" s="87" t="str">
        <f t="shared" si="19"/>
        <v>1P</v>
      </c>
      <c r="BT71" s="424" t="str">
        <f t="shared" si="20"/>
        <v>Blower (outside)</v>
      </c>
      <c r="BU71" s="425"/>
      <c r="BV71" s="425"/>
      <c r="BW71" s="425"/>
      <c r="BX71" s="426"/>
    </row>
    <row r="72" spans="39:76" ht="24.75" customHeight="1">
      <c r="AM72" s="32">
        <f t="shared" si="11"/>
        <v>2</v>
      </c>
      <c r="AO72" s="86">
        <v>7</v>
      </c>
      <c r="AP72" s="87" t="str">
        <f t="shared" si="12"/>
        <v>2P</v>
      </c>
      <c r="AQ72" s="424" t="str">
        <f t="shared" si="13"/>
        <v>UPS - G3, G4, G5, G6</v>
      </c>
      <c r="AR72" s="425"/>
      <c r="AS72" s="426"/>
      <c r="AT72" s="86">
        <v>8</v>
      </c>
      <c r="AU72" s="87" t="str">
        <f t="shared" si="14"/>
        <v>1P</v>
      </c>
      <c r="AV72" s="425" t="str">
        <f t="shared" si="15"/>
        <v>Lights</v>
      </c>
      <c r="AW72" s="425"/>
      <c r="AX72" s="426"/>
      <c r="AZ72" s="32">
        <f t="shared" si="16"/>
        <v>1</v>
      </c>
      <c r="BB72" s="75"/>
      <c r="BJ72" s="2"/>
      <c r="BK72" s="86">
        <v>7</v>
      </c>
      <c r="BL72" s="87" t="str">
        <f t="shared" si="17"/>
        <v>2P</v>
      </c>
      <c r="BM72" s="424" t="str">
        <f t="shared" si="18"/>
        <v>UPS - G3, G4, G5, G6</v>
      </c>
      <c r="BN72" s="425"/>
      <c r="BO72" s="425"/>
      <c r="BP72" s="425"/>
      <c r="BQ72" s="426"/>
      <c r="BR72" s="86">
        <v>8</v>
      </c>
      <c r="BS72" s="87" t="str">
        <f t="shared" si="19"/>
        <v>1P</v>
      </c>
      <c r="BT72" s="424" t="str">
        <f t="shared" si="20"/>
        <v>Lights</v>
      </c>
      <c r="BU72" s="425"/>
      <c r="BV72" s="425"/>
      <c r="BW72" s="425"/>
      <c r="BX72" s="426"/>
    </row>
    <row r="73" spans="39:76" ht="24.75" customHeight="1">
      <c r="AM73" s="32">
        <f t="shared" si="11"/>
        <v>2</v>
      </c>
      <c r="AO73" s="86">
        <v>9</v>
      </c>
      <c r="AP73" s="87" t="str">
        <f t="shared" si="12"/>
        <v>2P</v>
      </c>
      <c r="AQ73" s="424" t="str">
        <f t="shared" si="13"/>
        <v>UPS - G3, G4, G5, G6</v>
      </c>
      <c r="AR73" s="425"/>
      <c r="AS73" s="426"/>
      <c r="AT73" s="86">
        <v>10</v>
      </c>
      <c r="AU73" s="87" t="str">
        <f t="shared" si="14"/>
        <v>2P</v>
      </c>
      <c r="AV73" s="425" t="str">
        <f t="shared" si="15"/>
        <v>200 Outlet, Right Side</v>
      </c>
      <c r="AW73" s="425"/>
      <c r="AX73" s="426"/>
      <c r="AZ73" s="32">
        <f t="shared" si="16"/>
        <v>2</v>
      </c>
      <c r="BB73" s="75"/>
      <c r="BJ73" s="2"/>
      <c r="BK73" s="86">
        <v>9</v>
      </c>
      <c r="BL73" s="87" t="str">
        <f t="shared" si="17"/>
        <v>2P</v>
      </c>
      <c r="BM73" s="424" t="str">
        <f t="shared" si="18"/>
        <v>UPS - G3, G4, G5, G6</v>
      </c>
      <c r="BN73" s="425"/>
      <c r="BO73" s="425"/>
      <c r="BP73" s="425"/>
      <c r="BQ73" s="426"/>
      <c r="BR73" s="86">
        <v>10</v>
      </c>
      <c r="BS73" s="87" t="str">
        <f t="shared" si="19"/>
        <v>2P</v>
      </c>
      <c r="BT73" s="424" t="str">
        <f t="shared" si="20"/>
        <v>200 Outlet, Right Side</v>
      </c>
      <c r="BU73" s="425"/>
      <c r="BV73" s="425"/>
      <c r="BW73" s="425"/>
      <c r="BX73" s="426"/>
    </row>
    <row r="74" spans="39:76" ht="24.75" customHeight="1">
      <c r="AM74" s="32">
        <f t="shared" si="11"/>
        <v>2</v>
      </c>
      <c r="AO74" s="86">
        <v>11</v>
      </c>
      <c r="AP74" s="87" t="str">
        <f t="shared" si="12"/>
        <v>2P</v>
      </c>
      <c r="AQ74" s="424" t="str">
        <f t="shared" si="13"/>
        <v>UPS - G3, G4, G5, G6</v>
      </c>
      <c r="AR74" s="425"/>
      <c r="AS74" s="426"/>
      <c r="AT74" s="86">
        <v>12</v>
      </c>
      <c r="AU74" s="87" t="str">
        <f t="shared" si="14"/>
        <v>2P</v>
      </c>
      <c r="AV74" s="425" t="str">
        <f t="shared" si="15"/>
        <v>200 Outlet, Right Side</v>
      </c>
      <c r="AW74" s="425"/>
      <c r="AX74" s="426"/>
      <c r="AZ74" s="32">
        <f t="shared" si="16"/>
        <v>2</v>
      </c>
      <c r="BB74" s="75"/>
      <c r="BJ74" s="2"/>
      <c r="BK74" s="86">
        <v>11</v>
      </c>
      <c r="BL74" s="87" t="str">
        <f t="shared" si="17"/>
        <v>2P</v>
      </c>
      <c r="BM74" s="424" t="str">
        <f t="shared" si="18"/>
        <v>UPS - G3, G4, G5, G6</v>
      </c>
      <c r="BN74" s="425"/>
      <c r="BO74" s="425"/>
      <c r="BP74" s="425"/>
      <c r="BQ74" s="426"/>
      <c r="BR74" s="86">
        <v>12</v>
      </c>
      <c r="BS74" s="87" t="str">
        <f t="shared" si="19"/>
        <v>2P</v>
      </c>
      <c r="BT74" s="424" t="str">
        <f t="shared" si="20"/>
        <v>200 Outlet, Right Side</v>
      </c>
      <c r="BU74" s="425"/>
      <c r="BV74" s="425"/>
      <c r="BW74" s="425"/>
      <c r="BX74" s="426"/>
    </row>
    <row r="75" spans="39:76" ht="24.75" customHeight="1">
      <c r="AM75" s="32">
        <f t="shared" si="11"/>
        <v>2</v>
      </c>
      <c r="AO75" s="86">
        <v>13</v>
      </c>
      <c r="AP75" s="87" t="str">
        <f t="shared" si="12"/>
        <v>2P</v>
      </c>
      <c r="AQ75" s="424" t="str">
        <f t="shared" si="13"/>
        <v>UPS - G3, G4, G5, G6</v>
      </c>
      <c r="AR75" s="425"/>
      <c r="AS75" s="426"/>
      <c r="AT75" s="86">
        <v>14</v>
      </c>
      <c r="AU75" s="87" t="str">
        <f t="shared" si="14"/>
        <v>2P</v>
      </c>
      <c r="AV75" s="425" t="str">
        <f t="shared" si="15"/>
        <v>200 Outlet, Right Side</v>
      </c>
      <c r="AW75" s="425"/>
      <c r="AX75" s="426"/>
      <c r="AZ75" s="32">
        <f t="shared" si="16"/>
        <v>2</v>
      </c>
      <c r="BB75" s="75"/>
      <c r="BJ75" s="2"/>
      <c r="BK75" s="86">
        <v>13</v>
      </c>
      <c r="BL75" s="87" t="str">
        <f t="shared" si="17"/>
        <v>2P</v>
      </c>
      <c r="BM75" s="424" t="str">
        <f t="shared" si="18"/>
        <v>UPS - G3, G4, G5, G6</v>
      </c>
      <c r="BN75" s="425"/>
      <c r="BO75" s="425"/>
      <c r="BP75" s="425"/>
      <c r="BQ75" s="426"/>
      <c r="BR75" s="86">
        <v>14</v>
      </c>
      <c r="BS75" s="87" t="str">
        <f t="shared" si="19"/>
        <v>2P</v>
      </c>
      <c r="BT75" s="424" t="str">
        <f t="shared" si="20"/>
        <v>200 Outlet, Right Side</v>
      </c>
      <c r="BU75" s="425"/>
      <c r="BV75" s="425"/>
      <c r="BW75" s="425"/>
      <c r="BX75" s="426"/>
    </row>
    <row r="76" spans="39:76" ht="24.75" customHeight="1">
      <c r="AM76" s="32">
        <f t="shared" si="11"/>
        <v>2</v>
      </c>
      <c r="AO76" s="86">
        <v>15</v>
      </c>
      <c r="AP76" s="87" t="str">
        <f t="shared" si="12"/>
        <v>2P</v>
      </c>
      <c r="AQ76" s="424" t="str">
        <f t="shared" si="13"/>
        <v>UPS - G3, G4, G5, G6</v>
      </c>
      <c r="AR76" s="425"/>
      <c r="AS76" s="426"/>
      <c r="AT76" s="86">
        <v>16</v>
      </c>
      <c r="AU76" s="87" t="str">
        <f t="shared" si="14"/>
        <v>2P</v>
      </c>
      <c r="AV76" s="425" t="str">
        <f t="shared" si="15"/>
        <v>200 Outlet, Right Side</v>
      </c>
      <c r="AW76" s="425"/>
      <c r="AX76" s="426"/>
      <c r="AZ76" s="32">
        <f t="shared" si="16"/>
        <v>2</v>
      </c>
      <c r="BB76" s="75"/>
      <c r="BJ76" s="2"/>
      <c r="BK76" s="86">
        <v>15</v>
      </c>
      <c r="BL76" s="87" t="str">
        <f t="shared" si="17"/>
        <v>2P</v>
      </c>
      <c r="BM76" s="424" t="str">
        <f t="shared" si="18"/>
        <v>UPS - G3, G4, G5, G6</v>
      </c>
      <c r="BN76" s="425"/>
      <c r="BO76" s="425"/>
      <c r="BP76" s="425"/>
      <c r="BQ76" s="426"/>
      <c r="BR76" s="86">
        <v>16</v>
      </c>
      <c r="BS76" s="87" t="str">
        <f t="shared" si="19"/>
        <v>2P</v>
      </c>
      <c r="BT76" s="424" t="str">
        <f t="shared" si="20"/>
        <v>200 Outlet, Right Side</v>
      </c>
      <c r="BU76" s="425"/>
      <c r="BV76" s="425"/>
      <c r="BW76" s="425"/>
      <c r="BX76" s="426"/>
    </row>
    <row r="77" spans="39:76" ht="24.75" customHeight="1">
      <c r="AM77" s="32">
        <f t="shared" si="11"/>
        <v>2</v>
      </c>
      <c r="AO77" s="86">
        <v>17</v>
      </c>
      <c r="AP77" s="87" t="str">
        <f t="shared" si="12"/>
        <v>2P</v>
      </c>
      <c r="AQ77" s="424" t="str">
        <f t="shared" si="13"/>
        <v>UPS - G3, G4, G5, G6</v>
      </c>
      <c r="AR77" s="425"/>
      <c r="AS77" s="426"/>
      <c r="AT77" s="86">
        <v>18</v>
      </c>
      <c r="AU77" s="87" t="str">
        <f t="shared" si="14"/>
        <v>1P</v>
      </c>
      <c r="AV77" s="425" t="str">
        <f t="shared" si="15"/>
        <v>Recept #18</v>
      </c>
      <c r="AW77" s="425"/>
      <c r="AX77" s="426"/>
      <c r="AZ77" s="32">
        <f t="shared" si="16"/>
        <v>1</v>
      </c>
      <c r="BJ77" s="2"/>
      <c r="BK77" s="86">
        <v>17</v>
      </c>
      <c r="BL77" s="87" t="str">
        <f t="shared" si="17"/>
        <v>2P</v>
      </c>
      <c r="BM77" s="424" t="str">
        <f t="shared" si="18"/>
        <v>UPS - G3, G4, G5, G6</v>
      </c>
      <c r="BN77" s="425"/>
      <c r="BO77" s="425"/>
      <c r="BP77" s="425"/>
      <c r="BQ77" s="426"/>
      <c r="BR77" s="86">
        <v>18</v>
      </c>
      <c r="BS77" s="87" t="str">
        <f t="shared" si="19"/>
        <v>1P</v>
      </c>
      <c r="BT77" s="424" t="str">
        <f t="shared" si="20"/>
        <v>Recept #18</v>
      </c>
      <c r="BU77" s="425"/>
      <c r="BV77" s="425"/>
      <c r="BW77" s="425"/>
      <c r="BX77" s="426"/>
    </row>
    <row r="78" spans="39:76" ht="24.75" customHeight="1">
      <c r="AM78" s="32">
        <f t="shared" si="11"/>
        <v>1</v>
      </c>
      <c r="AO78" s="86">
        <v>19</v>
      </c>
      <c r="AP78" s="87" t="str">
        <f t="shared" si="12"/>
        <v>1P</v>
      </c>
      <c r="AQ78" s="424" t="str">
        <f t="shared" si="13"/>
        <v>SPACE</v>
      </c>
      <c r="AR78" s="425"/>
      <c r="AS78" s="426"/>
      <c r="AT78" s="86">
        <v>20</v>
      </c>
      <c r="AU78" s="87" t="str">
        <f t="shared" si="14"/>
        <v>1P</v>
      </c>
      <c r="AV78" s="425" t="str">
        <f t="shared" si="15"/>
        <v>Recept #20</v>
      </c>
      <c r="AW78" s="425"/>
      <c r="AX78" s="426"/>
      <c r="AZ78" s="32">
        <f t="shared" si="16"/>
        <v>1</v>
      </c>
      <c r="BJ78" s="2"/>
      <c r="BK78" s="86">
        <v>19</v>
      </c>
      <c r="BL78" s="87" t="str">
        <f t="shared" si="17"/>
        <v>1P</v>
      </c>
      <c r="BM78" s="424" t="str">
        <f t="shared" si="18"/>
        <v>SPACE</v>
      </c>
      <c r="BN78" s="425"/>
      <c r="BO78" s="425"/>
      <c r="BP78" s="425"/>
      <c r="BQ78" s="426"/>
      <c r="BR78" s="86">
        <v>20</v>
      </c>
      <c r="BS78" s="87" t="str">
        <f t="shared" si="19"/>
        <v>1P</v>
      </c>
      <c r="BT78" s="424" t="str">
        <f t="shared" si="20"/>
        <v>Recept #20</v>
      </c>
      <c r="BU78" s="425"/>
      <c r="BV78" s="425"/>
      <c r="BW78" s="425"/>
      <c r="BX78" s="426"/>
    </row>
    <row r="79" spans="39:76" ht="24.75" customHeight="1">
      <c r="AM79" s="32" t="e">
        <f>IF(#REF!=0,IF(I21=0,I20,I21),#REF!)</f>
        <v>#REF!</v>
      </c>
      <c r="AO79" s="86">
        <v>21</v>
      </c>
      <c r="AP79" s="87" t="e">
        <f t="shared" si="12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86">
        <v>22</v>
      </c>
      <c r="AU79" s="87" t="e">
        <f t="shared" si="14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IF(#REF!=0,IF(R21=0,R20,R21),#REF!)</f>
        <v>#REF!</v>
      </c>
      <c r="BJ79" s="2"/>
      <c r="BK79" s="86">
        <v>21</v>
      </c>
      <c r="BL79" s="87" t="e">
        <f t="shared" si="17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86">
        <v>22</v>
      </c>
      <c r="BS79" s="87" t="e">
        <f t="shared" si="19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IF(#REF!=0,IF(#REF!=0,I21,#REF!),#REF!)</f>
        <v>#REF!</v>
      </c>
      <c r="AO80" s="86">
        <v>23</v>
      </c>
      <c r="AP80" s="87" t="e">
        <f t="shared" si="12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86">
        <v>24</v>
      </c>
      <c r="AU80" s="87" t="e">
        <f t="shared" si="14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IF(#REF!=0,IF(#REF!=0,R21,#REF!),#REF!)</f>
        <v>#REF!</v>
      </c>
      <c r="BJ80" s="2"/>
      <c r="BK80" s="86">
        <v>23</v>
      </c>
      <c r="BL80" s="87" t="e">
        <f t="shared" si="17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86">
        <v>24</v>
      </c>
      <c r="BS80" s="87" t="e">
        <f t="shared" si="19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86">
        <v>25</v>
      </c>
      <c r="AP81" s="87" t="e">
        <f t="shared" si="12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86">
        <v>26</v>
      </c>
      <c r="AU81" s="87" t="e">
        <f t="shared" si="14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86">
        <v>25</v>
      </c>
      <c r="BL81" s="87" t="e">
        <f t="shared" si="17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86">
        <v>26</v>
      </c>
      <c r="BS81" s="87" t="e">
        <f t="shared" si="19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86">
        <v>27</v>
      </c>
      <c r="AP82" s="87" t="e">
        <f t="shared" si="12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86">
        <v>28</v>
      </c>
      <c r="AU82" s="87" t="e">
        <f t="shared" si="14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86">
        <v>27</v>
      </c>
      <c r="BL82" s="87" t="e">
        <f t="shared" si="17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86">
        <v>28</v>
      </c>
      <c r="BS82" s="87" t="e">
        <f t="shared" si="19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86">
        <v>29</v>
      </c>
      <c r="AP83" s="87" t="e">
        <f t="shared" si="12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86">
        <v>30</v>
      </c>
      <c r="AU83" s="87" t="e">
        <f t="shared" si="14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86">
        <v>29</v>
      </c>
      <c r="BL83" s="87" t="e">
        <f t="shared" si="17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86">
        <v>30</v>
      </c>
      <c r="BS83" s="87" t="e">
        <f t="shared" si="19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86">
        <v>31</v>
      </c>
      <c r="AP84" s="87" t="e">
        <f t="shared" si="12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86">
        <v>32</v>
      </c>
      <c r="AU84" s="87" t="e">
        <f t="shared" si="14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86">
        <v>31</v>
      </c>
      <c r="BL84" s="87" t="e">
        <f t="shared" si="17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86">
        <v>32</v>
      </c>
      <c r="BS84" s="87" t="e">
        <f t="shared" si="19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86">
        <v>33</v>
      </c>
      <c r="AP85" s="87" t="e">
        <f t="shared" si="12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86">
        <v>34</v>
      </c>
      <c r="AU85" s="87" t="e">
        <f t="shared" si="14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86">
        <v>33</v>
      </c>
      <c r="BL85" s="87" t="e">
        <f t="shared" si="17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86">
        <v>34</v>
      </c>
      <c r="BS85" s="87" t="e">
        <f t="shared" si="19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M86" s="32" t="e">
        <f>IF(#REF!=0,IF(#REF!=0,#REF!,#REF!),#REF!)</f>
        <v>#REF!</v>
      </c>
      <c r="AO86" s="86">
        <v>35</v>
      </c>
      <c r="AP86" s="87" t="e">
        <f t="shared" si="12"/>
        <v>#REF!</v>
      </c>
      <c r="AQ86" s="424" t="e">
        <f>IF($AM86=1,IF(#REF!="","",#REF!),IF(AND($AM86=2,$AM85=1),#REF!,IF(AND($AM86=3,$AM85=1),#REF!,$AQ85)))</f>
        <v>#REF!</v>
      </c>
      <c r="AR86" s="425"/>
      <c r="AS86" s="426"/>
      <c r="AT86" s="86">
        <v>36</v>
      </c>
      <c r="AU86" s="87" t="e">
        <f t="shared" si="14"/>
        <v>#REF!</v>
      </c>
      <c r="AV86" s="425" t="e">
        <f>IF($AZ86=1,IF(#REF!="","",#REF!),IF(AND($AZ86=2,$AZ85=1),#REF!,IF(AND($AZ86=2,$AZ85=3),#REF!,IF(AND($AZ86=3,$AZ85=1),#REF!,IF(AND($AZ86=3,$AZ85=2),#REF!,$AV85)))))</f>
        <v>#REF!</v>
      </c>
      <c r="AW86" s="425"/>
      <c r="AX86" s="426"/>
      <c r="AZ86" s="32" t="e">
        <f>IF(#REF!=0,IF(#REF!=0,#REF!,#REF!),#REF!)</f>
        <v>#REF!</v>
      </c>
      <c r="BJ86" s="2"/>
      <c r="BK86" s="86">
        <v>35</v>
      </c>
      <c r="BL86" s="87" t="e">
        <f t="shared" si="17"/>
        <v>#REF!</v>
      </c>
      <c r="BM86" s="424" t="e">
        <f>IF($AM86=1,IF(#REF!="","",#REF!),IF(AND($AM86=2,$AM85=1),#REF!,IF(AND($AM86=3,$AM85=1),#REF!,$BM85)))</f>
        <v>#REF!</v>
      </c>
      <c r="BN86" s="425"/>
      <c r="BO86" s="425"/>
      <c r="BP86" s="425"/>
      <c r="BQ86" s="426"/>
      <c r="BR86" s="86">
        <v>36</v>
      </c>
      <c r="BS86" s="87" t="e">
        <f t="shared" si="19"/>
        <v>#REF!</v>
      </c>
      <c r="BT86" s="424" t="e">
        <f>IF($AZ86=1,IF(#REF!="","",#REF!),IF(AND($AZ86=2,$AZ85=1),#REF!,IF(AND($AZ86=2,$AZ85=3),#REF!,IF(AND($AZ86=3,$AZ85=1),#REF!,IF(AND($AZ86=3,$AZ85=2),#REF!,$BT85)))))</f>
        <v>#REF!</v>
      </c>
      <c r="BU86" s="425"/>
      <c r="BV86" s="425"/>
      <c r="BW86" s="425"/>
      <c r="BX86" s="426"/>
    </row>
    <row r="87" spans="39:76" ht="24.75" customHeight="1">
      <c r="AM87" s="32" t="e">
        <f>IF(#REF!=0,IF(#REF!=0,#REF!,#REF!),#REF!)</f>
        <v>#REF!</v>
      </c>
      <c r="AO87" s="86">
        <v>37</v>
      </c>
      <c r="AP87" s="87" t="e">
        <f t="shared" si="12"/>
        <v>#REF!</v>
      </c>
      <c r="AQ87" s="424" t="e">
        <f>IF($AM87=1,IF(#REF!="","",#REF!),IF(AND($AM87=2,$AM86=1),#REF!,IF(AND($AM87=3,$AM86=1),#REF!,$AQ86)))</f>
        <v>#REF!</v>
      </c>
      <c r="AR87" s="425"/>
      <c r="AS87" s="426"/>
      <c r="AT87" s="86">
        <v>38</v>
      </c>
      <c r="AU87" s="87" t="e">
        <f t="shared" si="14"/>
        <v>#REF!</v>
      </c>
      <c r="AV87" s="425" t="e">
        <f>IF($AZ87=1,IF(#REF!="","",#REF!),IF(AND($AZ87=2,$AZ86=1),#REF!,IF(AND($AZ87=2,$AZ86=3),#REF!,IF(AND($AZ87=3,$AZ86=1),#REF!,IF(AND($AZ87=3,$AZ86=2),#REF!,$AV86)))))</f>
        <v>#REF!</v>
      </c>
      <c r="AW87" s="425"/>
      <c r="AX87" s="426"/>
      <c r="AZ87" s="32" t="e">
        <f>IF(#REF!=0,IF(#REF!=0,#REF!,#REF!),#REF!)</f>
        <v>#REF!</v>
      </c>
      <c r="BJ87" s="2"/>
      <c r="BK87" s="86">
        <v>37</v>
      </c>
      <c r="BL87" s="87" t="e">
        <f t="shared" si="17"/>
        <v>#REF!</v>
      </c>
      <c r="BM87" s="424" t="e">
        <f>IF($AM87=1,IF(#REF!="","",#REF!),IF(AND($AM87=2,$AM86=1),#REF!,IF(AND($AM87=3,$AM86=1),#REF!,$BM86)))</f>
        <v>#REF!</v>
      </c>
      <c r="BN87" s="425"/>
      <c r="BO87" s="425"/>
      <c r="BP87" s="425"/>
      <c r="BQ87" s="426"/>
      <c r="BR87" s="86">
        <v>38</v>
      </c>
      <c r="BS87" s="87" t="e">
        <f t="shared" si="19"/>
        <v>#REF!</v>
      </c>
      <c r="BT87" s="424" t="e">
        <f>IF($AZ87=1,IF(#REF!="","",#REF!),IF(AND($AZ87=2,$AZ86=1),#REF!,IF(AND($AZ87=2,$AZ86=3),#REF!,IF(AND($AZ87=3,$AZ86=1),#REF!,IF(AND($AZ87=3,$AZ86=2),#REF!,$BT86)))))</f>
        <v>#REF!</v>
      </c>
      <c r="BU87" s="425"/>
      <c r="BV87" s="425"/>
      <c r="BW87" s="425"/>
      <c r="BX87" s="426"/>
    </row>
    <row r="88" spans="39:76" ht="24.75" customHeight="1">
      <c r="AM88" s="32" t="e">
        <f>IF(#REF!=0,IF(#REF!=0,#REF!,#REF!),#REF!)</f>
        <v>#REF!</v>
      </c>
      <c r="AO88" s="86">
        <v>39</v>
      </c>
      <c r="AP88" s="87" t="e">
        <f t="shared" si="12"/>
        <v>#REF!</v>
      </c>
      <c r="AQ88" s="424" t="e">
        <f>IF($AM88=1,IF(#REF!="","",#REF!),IF(AND($AM88=2,$AM87=1),#REF!,IF(AND($AM88=3,$AM87=1),#REF!,$AQ87)))</f>
        <v>#REF!</v>
      </c>
      <c r="AR88" s="425"/>
      <c r="AS88" s="426"/>
      <c r="AT88" s="86">
        <v>40</v>
      </c>
      <c r="AU88" s="87" t="e">
        <f t="shared" si="14"/>
        <v>#REF!</v>
      </c>
      <c r="AV88" s="425" t="e">
        <f>IF($AZ88=1,IF(#REF!="","",#REF!),IF(AND($AZ88=2,$AZ87=1),#REF!,IF(AND($AZ88=2,$AZ87=3),#REF!,IF(AND($AZ88=3,$AZ87=1),#REF!,IF(AND($AZ88=3,$AZ87=2),#REF!,$AV87)))))</f>
        <v>#REF!</v>
      </c>
      <c r="AW88" s="425"/>
      <c r="AX88" s="426"/>
      <c r="AZ88" s="32" t="e">
        <f>IF(#REF!=0,IF(#REF!=0,#REF!,#REF!),#REF!)</f>
        <v>#REF!</v>
      </c>
      <c r="BJ88" s="2"/>
      <c r="BK88" s="86">
        <v>39</v>
      </c>
      <c r="BL88" s="87" t="e">
        <f t="shared" si="17"/>
        <v>#REF!</v>
      </c>
      <c r="BM88" s="424" t="e">
        <f>IF($AM88=1,IF(#REF!="","",#REF!),IF(AND($AM88=2,$AM87=1),#REF!,IF(AND($AM88=3,$AM87=1),#REF!,$BM87)))</f>
        <v>#REF!</v>
      </c>
      <c r="BN88" s="425"/>
      <c r="BO88" s="425"/>
      <c r="BP88" s="425"/>
      <c r="BQ88" s="426"/>
      <c r="BR88" s="86">
        <v>40</v>
      </c>
      <c r="BS88" s="87" t="e">
        <f t="shared" si="19"/>
        <v>#REF!</v>
      </c>
      <c r="BT88" s="424" t="e">
        <f>IF($AZ88=1,IF(#REF!="","",#REF!),IF(AND($AZ88=2,$AZ87=1),#REF!,IF(AND($AZ88=2,$AZ87=3),#REF!,IF(AND($AZ88=3,$AZ87=1),#REF!,IF(AND($AZ88=3,$AZ87=2),#REF!,$BT87)))))</f>
        <v>#REF!</v>
      </c>
      <c r="BU88" s="425"/>
      <c r="BV88" s="425"/>
      <c r="BW88" s="425"/>
      <c r="BX88" s="426"/>
    </row>
    <row r="89" spans="39:76" ht="24.75" customHeight="1">
      <c r="AM89" s="32" t="e">
        <f>IF(#REF!=0,IF(#REF!=0,#REF!,#REF!),#REF!)</f>
        <v>#REF!</v>
      </c>
      <c r="AO89" s="86">
        <v>41</v>
      </c>
      <c r="AP89" s="87" t="e">
        <f t="shared" si="12"/>
        <v>#REF!</v>
      </c>
      <c r="AQ89" s="424" t="e">
        <f>IF($AM89=1,IF(#REF!="","",#REF!),IF(AND($AM89=2,$AM88=1),#REF!,IF(AND($AM89=3,$AM88=1),#REF!,$AQ88)))</f>
        <v>#REF!</v>
      </c>
      <c r="AR89" s="425"/>
      <c r="AS89" s="426"/>
      <c r="AT89" s="86">
        <v>42</v>
      </c>
      <c r="AU89" s="87" t="e">
        <f t="shared" si="14"/>
        <v>#REF!</v>
      </c>
      <c r="AV89" s="425" t="e">
        <f>IF($AZ89=1,IF(#REF!="","",#REF!),IF(AND($AZ89=2,$AZ88=1),#REF!,IF(AND($AZ89=2,$AZ88=3),#REF!,IF(AND($AZ89=3,$AZ88=1),#REF!,IF(AND($AZ89=3,$AZ88=2),#REF!,$AV88)))))</f>
        <v>#REF!</v>
      </c>
      <c r="AW89" s="425"/>
      <c r="AX89" s="426"/>
      <c r="AZ89" s="32" t="e">
        <f>IF(#REF!=0,IF(#REF!=0,#REF!,#REF!),#REF!)</f>
        <v>#REF!</v>
      </c>
      <c r="BJ89" s="2"/>
      <c r="BK89" s="86">
        <v>41</v>
      </c>
      <c r="BL89" s="87" t="e">
        <f t="shared" si="17"/>
        <v>#REF!</v>
      </c>
      <c r="BM89" s="424" t="e">
        <f>IF($AM89=1,IF(#REF!="","",#REF!),IF(AND($AM89=2,$AM88=1),#REF!,IF(AND($AM89=3,$AM88=1),#REF!,$BM88)))</f>
        <v>#REF!</v>
      </c>
      <c r="BN89" s="425"/>
      <c r="BO89" s="425"/>
      <c r="BP89" s="425"/>
      <c r="BQ89" s="426"/>
      <c r="BR89" s="86">
        <v>42</v>
      </c>
      <c r="BS89" s="87" t="e">
        <f t="shared" si="19"/>
        <v>#REF!</v>
      </c>
      <c r="BT89" s="424" t="e">
        <f>IF($AZ89=1,IF(#REF!="","",#REF!),IF(AND($AZ89=2,$AZ88=1),#REF!,IF(AND($AZ89=2,$AZ88=3),#REF!,IF(AND($AZ89=3,$AZ88=1),#REF!,IF(AND($AZ89=3,$AZ88=2),#REF!,$BT88)))))</f>
        <v>#REF!</v>
      </c>
      <c r="BU89" s="425"/>
      <c r="BV89" s="425"/>
      <c r="BW89" s="425"/>
      <c r="BX89" s="426"/>
    </row>
    <row r="90" spans="39:76" ht="24.75" customHeight="1">
      <c r="AO90" s="427" t="s">
        <v>86</v>
      </c>
      <c r="AP90" s="427"/>
      <c r="AQ90" s="427"/>
      <c r="AR90" s="427"/>
      <c r="AS90" s="427"/>
      <c r="AT90" s="427"/>
      <c r="AU90" s="427"/>
      <c r="AV90" s="427"/>
      <c r="AW90" s="427"/>
      <c r="AX90" s="427"/>
      <c r="BJ90" s="2"/>
      <c r="BK90" s="427" t="s">
        <v>86</v>
      </c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</row>
    <row r="91" spans="39:76" ht="24.75" customHeight="1">
      <c r="BJ91" s="2"/>
    </row>
    <row r="92" spans="39:76" ht="24.75" customHeight="1">
      <c r="AO92" s="400" t="s">
        <v>86</v>
      </c>
      <c r="AP92" s="400"/>
      <c r="AQ92" s="400"/>
      <c r="AR92" s="400"/>
      <c r="AS92" s="400"/>
      <c r="AT92" s="400"/>
      <c r="AU92" s="400"/>
      <c r="AV92" s="400"/>
      <c r="AW92" s="400"/>
      <c r="AX92" s="400"/>
      <c r="BJ92" s="2"/>
      <c r="BK92" s="400" t="s">
        <v>86</v>
      </c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</row>
    <row r="93" spans="39:76" ht="24.75" customHeight="1">
      <c r="AO93" s="411" t="s">
        <v>87</v>
      </c>
      <c r="AP93" s="411"/>
      <c r="AQ93" s="411"/>
      <c r="AR93" s="412" t="str">
        <f>$E$1</f>
        <v>P2</v>
      </c>
      <c r="AS93" s="412"/>
      <c r="AT93" s="412"/>
      <c r="AU93" s="412"/>
      <c r="AV93" s="412"/>
      <c r="AW93" s="412"/>
      <c r="AX93" s="412"/>
      <c r="BJ93" s="2"/>
      <c r="BK93" s="411" t="s">
        <v>87</v>
      </c>
      <c r="BL93" s="411"/>
      <c r="BM93" s="411"/>
      <c r="BN93" s="412" t="str">
        <f>$E$1</f>
        <v>P2</v>
      </c>
      <c r="BO93" s="412"/>
      <c r="BP93" s="412"/>
      <c r="BQ93" s="412"/>
      <c r="BR93" s="412"/>
      <c r="BS93" s="412"/>
      <c r="BT93" s="412"/>
      <c r="BU93" s="412"/>
      <c r="BV93" s="412"/>
      <c r="BW93" s="412"/>
      <c r="BX93" s="412"/>
    </row>
    <row r="94" spans="39:76" ht="24.75" customHeight="1">
      <c r="AO94" s="413" t="s">
        <v>89</v>
      </c>
      <c r="AP94" s="413"/>
      <c r="AQ94" s="413"/>
      <c r="AR94" s="414" t="str">
        <f>$O$1</f>
        <v>Site MDP #20,22 (100A CB)</v>
      </c>
      <c r="AS94" s="414"/>
      <c r="AT94" s="414"/>
      <c r="AU94" s="414"/>
      <c r="AV94" s="414"/>
      <c r="AW94" s="414"/>
      <c r="AX94" s="414"/>
      <c r="BJ94" s="2"/>
      <c r="BK94" s="413" t="s">
        <v>89</v>
      </c>
      <c r="BL94" s="413"/>
      <c r="BM94" s="413"/>
      <c r="BN94" s="414" t="str">
        <f>$O$1</f>
        <v>Site MDP #20,22 (100A CB)</v>
      </c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</row>
    <row r="95" spans="39:76" ht="24.75" customHeight="1">
      <c r="AO95" s="421" t="str">
        <f>CONCATENATE("VOLTAGE:  ",$F$4,"/",$F$5,"V ",$F$6,"-PHASE ",$F$7," WIRE")</f>
        <v>VOLTAGE:  120/208V 1-PHASE 3 WIRE</v>
      </c>
      <c r="AP95" s="422"/>
      <c r="AQ95" s="422"/>
      <c r="AR95" s="422"/>
      <c r="AS95" s="423"/>
      <c r="AT95" s="407" t="s">
        <v>91</v>
      </c>
      <c r="AU95" s="408"/>
      <c r="AV95" s="408"/>
      <c r="AW95" s="409">
        <f ca="1">TODAY()</f>
        <v>40707</v>
      </c>
      <c r="AX95" s="410"/>
      <c r="BJ95" s="2"/>
      <c r="BK95" s="421" t="str">
        <f>CONCATENATE("VOLTAGE:  ",$F$4,"/",$F$5,"V ",$F$6,"-PHASE ",$F$7," WIRE")</f>
        <v>VOLTAGE:  120/208V 1-PHASE 3 WIRE</v>
      </c>
      <c r="BL95" s="422"/>
      <c r="BM95" s="422"/>
      <c r="BN95" s="422"/>
      <c r="BO95" s="422"/>
      <c r="BP95" s="422"/>
      <c r="BQ95" s="423"/>
      <c r="BR95" s="407" t="s">
        <v>91</v>
      </c>
      <c r="BS95" s="408"/>
      <c r="BT95" s="408"/>
      <c r="BU95" s="409">
        <f ca="1">TODAY()</f>
        <v>40707</v>
      </c>
      <c r="BV95" s="409"/>
      <c r="BW95" s="409"/>
      <c r="BX95" s="410"/>
    </row>
    <row r="96" spans="39:76" ht="24.75" customHeight="1">
      <c r="AM96" s="32">
        <v>1</v>
      </c>
      <c r="AO96" s="415" t="s">
        <v>93</v>
      </c>
      <c r="AP96" s="416"/>
      <c r="AQ96" s="417" t="s">
        <v>94</v>
      </c>
      <c r="AR96" s="417"/>
      <c r="AS96" s="418"/>
      <c r="AT96" s="415" t="s">
        <v>93</v>
      </c>
      <c r="AU96" s="416"/>
      <c r="AV96" s="419" t="s">
        <v>94</v>
      </c>
      <c r="AW96" s="417"/>
      <c r="AX96" s="418"/>
      <c r="AZ96" s="32">
        <v>1</v>
      </c>
      <c r="BJ96" s="2"/>
      <c r="BK96" s="420" t="s">
        <v>93</v>
      </c>
      <c r="BL96" s="420"/>
      <c r="BM96" s="419" t="s">
        <v>94</v>
      </c>
      <c r="BN96" s="417"/>
      <c r="BO96" s="417"/>
      <c r="BP96" s="417"/>
      <c r="BQ96" s="418"/>
      <c r="BR96" s="415" t="s">
        <v>93</v>
      </c>
      <c r="BS96" s="416"/>
      <c r="BT96" s="419" t="s">
        <v>94</v>
      </c>
      <c r="BU96" s="417"/>
      <c r="BV96" s="417"/>
      <c r="BW96" s="417"/>
      <c r="BX96" s="418"/>
    </row>
    <row r="97" spans="39:76" ht="24.75" customHeight="1">
      <c r="AM97" s="32" t="str">
        <f>IF(I35=0,IF(I34=0,I28,I34),I35)</f>
        <v>=</v>
      </c>
      <c r="AO97" s="86">
        <v>43</v>
      </c>
      <c r="AP97" s="87" t="str">
        <f t="shared" ref="AP97:AP117" si="21">CONCATENATE(AM97,"P")</f>
        <v>=P</v>
      </c>
      <c r="AQ97" s="425" t="str">
        <f t="shared" ref="AQ97:AQ113" si="22">IF(AM97=1,IF($D35="","",$D35),IF(AND(AM97=2,AM96=1),$D35,IF(AND(AM97=3,AM96=1),$D35,$AQ96)))</f>
        <v>LOAD</v>
      </c>
      <c r="AR97" s="425"/>
      <c r="AS97" s="426"/>
      <c r="AT97" s="86">
        <v>44</v>
      </c>
      <c r="AU97" s="87" t="str">
        <f t="shared" ref="AU97:AU117" si="23">CONCATENATE(AZ97,"P")</f>
        <v>0P</v>
      </c>
      <c r="AV97" s="425" t="str">
        <f t="shared" ref="AV97:AV113" si="24">IF(AZ97=1,IF($S35="","",$S35),IF(AND(AZ97=2,AZ96=1),$S35,IF(AND(AZ97=2,AZ96=3),$S35,IF(AND(AZ97=3,AZ96=1),$S35,IF(AND(AZ97=3,AZ96=2),$S35,$AV96)))))</f>
        <v>LOAD</v>
      </c>
      <c r="AW97" s="425"/>
      <c r="AX97" s="426"/>
      <c r="AZ97" s="32">
        <f>IF(R35=0,IF(R34=0,R28,R34),R35)</f>
        <v>0</v>
      </c>
      <c r="BJ97" s="2"/>
      <c r="BK97" s="86">
        <v>43</v>
      </c>
      <c r="BL97" s="87" t="str">
        <f t="shared" ref="BL97:BL117" si="25">CONCATENATE($AM97,"P")</f>
        <v>=P</v>
      </c>
      <c r="BM97" s="424" t="str">
        <f t="shared" ref="BM97:BM113" si="26">IF($AM97=1,IF($D35="","",$D35),IF(AND($AM97=2,$AM96=1),$D35,IF(AND($AM97=3,$AM96=1),$D35,$BM96)))</f>
        <v>LOAD</v>
      </c>
      <c r="BN97" s="425"/>
      <c r="BO97" s="425"/>
      <c r="BP97" s="425"/>
      <c r="BQ97" s="426"/>
      <c r="BR97" s="86">
        <v>44</v>
      </c>
      <c r="BS97" s="87" t="str">
        <f t="shared" ref="BS97:BS117" si="27">CONCATENATE($AZ97,"P")</f>
        <v>0P</v>
      </c>
      <c r="BT97" s="424" t="str">
        <f t="shared" ref="BT97:BT113" si="28">IF($AZ97=1,IF($S35="","",$S35),IF(AND($AZ97=2,$AZ96=1),$S35,IF(AND($AZ97=2,$AZ96=3),$S35,IF(AND($AZ97=3,$AZ96=1),$S35,IF(AND($AZ97=3,$AZ96=2),$S35,$BT96)))))</f>
        <v>LOAD</v>
      </c>
      <c r="BU97" s="425"/>
      <c r="BV97" s="425"/>
      <c r="BW97" s="425"/>
      <c r="BX97" s="426"/>
    </row>
    <row r="98" spans="39:76" ht="24" customHeight="1">
      <c r="AM98" s="32" t="str">
        <f t="shared" ref="AM98:AM113" si="29">IF(I36=0,IF(I35=0,I34,I35),I36)</f>
        <v>=</v>
      </c>
      <c r="AO98" s="86">
        <v>45</v>
      </c>
      <c r="AP98" s="87" t="str">
        <f t="shared" si="21"/>
        <v>=P</v>
      </c>
      <c r="AQ98" s="425" t="str">
        <f t="shared" si="22"/>
        <v>LOAD</v>
      </c>
      <c r="AR98" s="425"/>
      <c r="AS98" s="426"/>
      <c r="AT98" s="86">
        <v>46</v>
      </c>
      <c r="AU98" s="87" t="str">
        <f t="shared" si="23"/>
        <v>0P</v>
      </c>
      <c r="AV98" s="425" t="str">
        <f t="shared" si="24"/>
        <v>LOAD</v>
      </c>
      <c r="AW98" s="425"/>
      <c r="AX98" s="426"/>
      <c r="AZ98" s="32">
        <f t="shared" ref="AZ98:AZ113" si="30">IF(R36=0,IF(R35=0,R34,R35),R36)</f>
        <v>0</v>
      </c>
      <c r="BJ98" s="2"/>
      <c r="BK98" s="86">
        <v>43</v>
      </c>
      <c r="BL98" s="87" t="str">
        <f t="shared" si="25"/>
        <v>=P</v>
      </c>
      <c r="BM98" s="424" t="str">
        <f t="shared" si="26"/>
        <v>LOAD</v>
      </c>
      <c r="BN98" s="425"/>
      <c r="BO98" s="425"/>
      <c r="BP98" s="425"/>
      <c r="BQ98" s="426"/>
      <c r="BR98" s="86">
        <v>46</v>
      </c>
      <c r="BS98" s="87" t="str">
        <f t="shared" si="27"/>
        <v>0P</v>
      </c>
      <c r="BT98" s="424" t="str">
        <f t="shared" si="28"/>
        <v>LOAD</v>
      </c>
      <c r="BU98" s="425"/>
      <c r="BV98" s="425"/>
      <c r="BW98" s="425"/>
      <c r="BX98" s="426"/>
    </row>
    <row r="99" spans="39:76" ht="24" customHeight="1">
      <c r="AM99" s="32" t="str">
        <f t="shared" si="29"/>
        <v>=</v>
      </c>
      <c r="AO99" s="86">
        <v>47</v>
      </c>
      <c r="AP99" s="87" t="str">
        <f t="shared" si="21"/>
        <v>=P</v>
      </c>
      <c r="AQ99" s="425" t="str">
        <f t="shared" si="22"/>
        <v>LOAD</v>
      </c>
      <c r="AR99" s="425"/>
      <c r="AS99" s="426"/>
      <c r="AT99" s="86">
        <v>48</v>
      </c>
      <c r="AU99" s="87" t="str">
        <f t="shared" si="23"/>
        <v>0P</v>
      </c>
      <c r="AV99" s="425" t="str">
        <f t="shared" si="24"/>
        <v>LOAD</v>
      </c>
      <c r="AW99" s="425"/>
      <c r="AX99" s="426"/>
      <c r="AZ99" s="32">
        <f t="shared" si="30"/>
        <v>0</v>
      </c>
      <c r="BJ99" s="2"/>
      <c r="BK99" s="86">
        <v>43</v>
      </c>
      <c r="BL99" s="87" t="str">
        <f t="shared" si="25"/>
        <v>=P</v>
      </c>
      <c r="BM99" s="424" t="str">
        <f t="shared" si="26"/>
        <v>LOAD</v>
      </c>
      <c r="BN99" s="425"/>
      <c r="BO99" s="425"/>
      <c r="BP99" s="425"/>
      <c r="BQ99" s="426"/>
      <c r="BR99" s="86">
        <v>48</v>
      </c>
      <c r="BS99" s="87" t="str">
        <f t="shared" si="27"/>
        <v>0P</v>
      </c>
      <c r="BT99" s="424" t="str">
        <f t="shared" si="28"/>
        <v>LOAD</v>
      </c>
      <c r="BU99" s="425"/>
      <c r="BV99" s="425"/>
      <c r="BW99" s="425"/>
      <c r="BX99" s="426"/>
    </row>
    <row r="100" spans="39:76" ht="24" customHeight="1">
      <c r="AM100" s="32" t="str">
        <f t="shared" si="29"/>
        <v>=</v>
      </c>
      <c r="AO100" s="86">
        <v>49</v>
      </c>
      <c r="AP100" s="87" t="str">
        <f t="shared" si="21"/>
        <v>=P</v>
      </c>
      <c r="AQ100" s="425" t="str">
        <f t="shared" si="22"/>
        <v>LOAD</v>
      </c>
      <c r="AR100" s="425"/>
      <c r="AS100" s="426"/>
      <c r="AT100" s="86">
        <v>50</v>
      </c>
      <c r="AU100" s="87" t="str">
        <f t="shared" si="23"/>
        <v>0P</v>
      </c>
      <c r="AV100" s="425" t="str">
        <f t="shared" si="24"/>
        <v>LOAD</v>
      </c>
      <c r="AW100" s="425"/>
      <c r="AX100" s="426"/>
      <c r="AZ100" s="32">
        <f t="shared" si="30"/>
        <v>0</v>
      </c>
      <c r="BJ100" s="2"/>
      <c r="BK100" s="86">
        <v>43</v>
      </c>
      <c r="BL100" s="87" t="str">
        <f t="shared" si="25"/>
        <v>=P</v>
      </c>
      <c r="BM100" s="424" t="str">
        <f t="shared" si="26"/>
        <v>LOAD</v>
      </c>
      <c r="BN100" s="425"/>
      <c r="BO100" s="425"/>
      <c r="BP100" s="425"/>
      <c r="BQ100" s="426"/>
      <c r="BR100" s="86">
        <v>50</v>
      </c>
      <c r="BS100" s="87" t="str">
        <f t="shared" si="27"/>
        <v>0P</v>
      </c>
      <c r="BT100" s="424" t="str">
        <f t="shared" si="28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9"/>
        <v>=</v>
      </c>
      <c r="AO101" s="86">
        <v>51</v>
      </c>
      <c r="AP101" s="87" t="str">
        <f t="shared" si="21"/>
        <v>=P</v>
      </c>
      <c r="AQ101" s="425" t="str">
        <f t="shared" si="22"/>
        <v>LOAD</v>
      </c>
      <c r="AR101" s="425"/>
      <c r="AS101" s="426"/>
      <c r="AT101" s="86">
        <v>52</v>
      </c>
      <c r="AU101" s="87" t="str">
        <f t="shared" si="23"/>
        <v>0P</v>
      </c>
      <c r="AV101" s="425" t="str">
        <f t="shared" si="24"/>
        <v>LOAD</v>
      </c>
      <c r="AW101" s="425"/>
      <c r="AX101" s="426"/>
      <c r="AZ101" s="32">
        <f t="shared" si="30"/>
        <v>0</v>
      </c>
      <c r="BJ101" s="2"/>
      <c r="BK101" s="86">
        <v>43</v>
      </c>
      <c r="BL101" s="87" t="str">
        <f t="shared" si="25"/>
        <v>=P</v>
      </c>
      <c r="BM101" s="424" t="str">
        <f t="shared" si="26"/>
        <v>LOAD</v>
      </c>
      <c r="BN101" s="425"/>
      <c r="BO101" s="425"/>
      <c r="BP101" s="425"/>
      <c r="BQ101" s="426"/>
      <c r="BR101" s="86">
        <v>52</v>
      </c>
      <c r="BS101" s="87" t="str">
        <f t="shared" si="27"/>
        <v>0P</v>
      </c>
      <c r="BT101" s="424" t="str">
        <f t="shared" si="28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9"/>
        <v>=</v>
      </c>
      <c r="AO102" s="86">
        <v>53</v>
      </c>
      <c r="AP102" s="87" t="str">
        <f t="shared" si="21"/>
        <v>=P</v>
      </c>
      <c r="AQ102" s="425" t="str">
        <f t="shared" si="22"/>
        <v>LOAD</v>
      </c>
      <c r="AR102" s="425"/>
      <c r="AS102" s="426"/>
      <c r="AT102" s="86">
        <v>54</v>
      </c>
      <c r="AU102" s="87" t="str">
        <f t="shared" si="23"/>
        <v>0P</v>
      </c>
      <c r="AV102" s="425" t="str">
        <f t="shared" si="24"/>
        <v>LOAD</v>
      </c>
      <c r="AW102" s="425"/>
      <c r="AX102" s="426"/>
      <c r="AZ102" s="32">
        <f t="shared" si="30"/>
        <v>0</v>
      </c>
      <c r="BJ102" s="2"/>
      <c r="BK102" s="86">
        <v>43</v>
      </c>
      <c r="BL102" s="87" t="str">
        <f t="shared" si="25"/>
        <v>=P</v>
      </c>
      <c r="BM102" s="424" t="str">
        <f t="shared" si="26"/>
        <v>LOAD</v>
      </c>
      <c r="BN102" s="425"/>
      <c r="BO102" s="425"/>
      <c r="BP102" s="425"/>
      <c r="BQ102" s="426"/>
      <c r="BR102" s="86">
        <v>54</v>
      </c>
      <c r="BS102" s="87" t="str">
        <f t="shared" si="27"/>
        <v>0P</v>
      </c>
      <c r="BT102" s="424" t="str">
        <f t="shared" si="28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9"/>
        <v>=</v>
      </c>
      <c r="AO103" s="86">
        <v>55</v>
      </c>
      <c r="AP103" s="87" t="str">
        <f t="shared" si="21"/>
        <v>=P</v>
      </c>
      <c r="AQ103" s="425" t="str">
        <f t="shared" si="22"/>
        <v>LOAD</v>
      </c>
      <c r="AR103" s="425"/>
      <c r="AS103" s="426"/>
      <c r="AT103" s="86">
        <v>56</v>
      </c>
      <c r="AU103" s="87" t="str">
        <f t="shared" si="23"/>
        <v>0P</v>
      </c>
      <c r="AV103" s="425" t="str">
        <f t="shared" si="24"/>
        <v>LOAD</v>
      </c>
      <c r="AW103" s="425"/>
      <c r="AX103" s="426"/>
      <c r="AZ103" s="32">
        <f t="shared" si="30"/>
        <v>0</v>
      </c>
      <c r="BJ103" s="2"/>
      <c r="BK103" s="86">
        <v>43</v>
      </c>
      <c r="BL103" s="87" t="str">
        <f t="shared" si="25"/>
        <v>=P</v>
      </c>
      <c r="BM103" s="424" t="str">
        <f t="shared" si="26"/>
        <v>LOAD</v>
      </c>
      <c r="BN103" s="425"/>
      <c r="BO103" s="425"/>
      <c r="BP103" s="425"/>
      <c r="BQ103" s="426"/>
      <c r="BR103" s="86">
        <v>56</v>
      </c>
      <c r="BS103" s="87" t="str">
        <f t="shared" si="27"/>
        <v>0P</v>
      </c>
      <c r="BT103" s="424" t="str">
        <f t="shared" si="28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9"/>
        <v>=</v>
      </c>
      <c r="AO104" s="86">
        <v>57</v>
      </c>
      <c r="AP104" s="87" t="str">
        <f t="shared" si="21"/>
        <v>=P</v>
      </c>
      <c r="AQ104" s="425" t="str">
        <f t="shared" si="22"/>
        <v>LOAD</v>
      </c>
      <c r="AR104" s="425"/>
      <c r="AS104" s="426"/>
      <c r="AT104" s="86">
        <v>58</v>
      </c>
      <c r="AU104" s="87" t="str">
        <f t="shared" si="23"/>
        <v>0P</v>
      </c>
      <c r="AV104" s="425" t="str">
        <f t="shared" si="24"/>
        <v>LOAD</v>
      </c>
      <c r="AW104" s="425"/>
      <c r="AX104" s="426"/>
      <c r="AZ104" s="32">
        <f t="shared" si="30"/>
        <v>0</v>
      </c>
      <c r="BJ104" s="2"/>
      <c r="BK104" s="86">
        <v>43</v>
      </c>
      <c r="BL104" s="87" t="str">
        <f t="shared" si="25"/>
        <v>=P</v>
      </c>
      <c r="BM104" s="424" t="str">
        <f t="shared" si="26"/>
        <v>LOAD</v>
      </c>
      <c r="BN104" s="425"/>
      <c r="BO104" s="425"/>
      <c r="BP104" s="425"/>
      <c r="BQ104" s="426"/>
      <c r="BR104" s="86">
        <v>58</v>
      </c>
      <c r="BS104" s="87" t="str">
        <f t="shared" si="27"/>
        <v>0P</v>
      </c>
      <c r="BT104" s="424" t="str">
        <f t="shared" si="28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9"/>
        <v>=</v>
      </c>
      <c r="AO105" s="86">
        <v>59</v>
      </c>
      <c r="AP105" s="87" t="str">
        <f t="shared" si="21"/>
        <v>=P</v>
      </c>
      <c r="AQ105" s="425" t="str">
        <f t="shared" si="22"/>
        <v>LOAD</v>
      </c>
      <c r="AR105" s="425"/>
      <c r="AS105" s="426"/>
      <c r="AT105" s="86">
        <v>60</v>
      </c>
      <c r="AU105" s="87" t="str">
        <f t="shared" si="23"/>
        <v>0P</v>
      </c>
      <c r="AV105" s="425" t="str">
        <f t="shared" si="24"/>
        <v>LOAD</v>
      </c>
      <c r="AW105" s="425"/>
      <c r="AX105" s="426"/>
      <c r="AZ105" s="32">
        <f t="shared" si="30"/>
        <v>0</v>
      </c>
      <c r="BJ105" s="2"/>
      <c r="BK105" s="86">
        <v>43</v>
      </c>
      <c r="BL105" s="87" t="str">
        <f t="shared" si="25"/>
        <v>=P</v>
      </c>
      <c r="BM105" s="424" t="str">
        <f t="shared" si="26"/>
        <v>LOAD</v>
      </c>
      <c r="BN105" s="425"/>
      <c r="BO105" s="425"/>
      <c r="BP105" s="425"/>
      <c r="BQ105" s="426"/>
      <c r="BR105" s="86">
        <v>60</v>
      </c>
      <c r="BS105" s="87" t="str">
        <f t="shared" si="27"/>
        <v>0P</v>
      </c>
      <c r="BT105" s="424" t="str">
        <f t="shared" si="28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9"/>
        <v>=</v>
      </c>
      <c r="AO106" s="86">
        <v>61</v>
      </c>
      <c r="AP106" s="87" t="str">
        <f t="shared" si="21"/>
        <v>=P</v>
      </c>
      <c r="AQ106" s="425" t="str">
        <f t="shared" si="22"/>
        <v>LOAD</v>
      </c>
      <c r="AR106" s="425"/>
      <c r="AS106" s="426"/>
      <c r="AT106" s="86">
        <v>62</v>
      </c>
      <c r="AU106" s="87" t="str">
        <f t="shared" si="23"/>
        <v>0P</v>
      </c>
      <c r="AV106" s="425" t="str">
        <f t="shared" si="24"/>
        <v>LOAD</v>
      </c>
      <c r="AW106" s="425"/>
      <c r="AX106" s="426"/>
      <c r="AZ106" s="32">
        <f t="shared" si="30"/>
        <v>0</v>
      </c>
      <c r="BJ106" s="2"/>
      <c r="BK106" s="86">
        <v>43</v>
      </c>
      <c r="BL106" s="87" t="str">
        <f t="shared" si="25"/>
        <v>=P</v>
      </c>
      <c r="BM106" s="424" t="str">
        <f t="shared" si="26"/>
        <v>LOAD</v>
      </c>
      <c r="BN106" s="425"/>
      <c r="BO106" s="425"/>
      <c r="BP106" s="425"/>
      <c r="BQ106" s="426"/>
      <c r="BR106" s="86">
        <v>62</v>
      </c>
      <c r="BS106" s="87" t="str">
        <f t="shared" si="27"/>
        <v>0P</v>
      </c>
      <c r="BT106" s="424" t="str">
        <f t="shared" si="28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9"/>
        <v>=</v>
      </c>
      <c r="AO107" s="86">
        <v>63</v>
      </c>
      <c r="AP107" s="87" t="str">
        <f t="shared" si="21"/>
        <v>=P</v>
      </c>
      <c r="AQ107" s="425" t="str">
        <f t="shared" si="22"/>
        <v>LOAD</v>
      </c>
      <c r="AR107" s="425"/>
      <c r="AS107" s="426"/>
      <c r="AT107" s="86">
        <v>64</v>
      </c>
      <c r="AU107" s="87" t="str">
        <f t="shared" si="23"/>
        <v>0P</v>
      </c>
      <c r="AV107" s="425" t="str">
        <f t="shared" si="24"/>
        <v>LOAD</v>
      </c>
      <c r="AW107" s="425"/>
      <c r="AX107" s="426"/>
      <c r="AZ107" s="32">
        <f t="shared" si="30"/>
        <v>0</v>
      </c>
      <c r="BJ107" s="2"/>
      <c r="BK107" s="86">
        <v>43</v>
      </c>
      <c r="BL107" s="87" t="str">
        <f t="shared" si="25"/>
        <v>=P</v>
      </c>
      <c r="BM107" s="424" t="str">
        <f t="shared" si="26"/>
        <v>LOAD</v>
      </c>
      <c r="BN107" s="425"/>
      <c r="BO107" s="425"/>
      <c r="BP107" s="425"/>
      <c r="BQ107" s="426"/>
      <c r="BR107" s="86">
        <v>64</v>
      </c>
      <c r="BS107" s="87" t="str">
        <f t="shared" si="27"/>
        <v>0P</v>
      </c>
      <c r="BT107" s="424" t="str">
        <f t="shared" si="28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29"/>
        <v>=</v>
      </c>
      <c r="AO108" s="86">
        <v>65</v>
      </c>
      <c r="AP108" s="87" t="str">
        <f t="shared" si="21"/>
        <v>=P</v>
      </c>
      <c r="AQ108" s="425" t="str">
        <f t="shared" si="22"/>
        <v>LOAD</v>
      </c>
      <c r="AR108" s="425"/>
      <c r="AS108" s="426"/>
      <c r="AT108" s="86">
        <v>66</v>
      </c>
      <c r="AU108" s="87" t="str">
        <f t="shared" si="23"/>
        <v>0P</v>
      </c>
      <c r="AV108" s="425" t="str">
        <f t="shared" si="24"/>
        <v>LOAD</v>
      </c>
      <c r="AW108" s="425"/>
      <c r="AX108" s="426"/>
      <c r="AZ108" s="32">
        <f t="shared" si="30"/>
        <v>0</v>
      </c>
      <c r="BJ108" s="2"/>
      <c r="BK108" s="86">
        <v>43</v>
      </c>
      <c r="BL108" s="87" t="str">
        <f t="shared" si="25"/>
        <v>=P</v>
      </c>
      <c r="BM108" s="424" t="str">
        <f t="shared" si="26"/>
        <v>LOAD</v>
      </c>
      <c r="BN108" s="425"/>
      <c r="BO108" s="425"/>
      <c r="BP108" s="425"/>
      <c r="BQ108" s="426"/>
      <c r="BR108" s="86">
        <v>66</v>
      </c>
      <c r="BS108" s="87" t="str">
        <f t="shared" si="27"/>
        <v>0P</v>
      </c>
      <c r="BT108" s="424" t="str">
        <f t="shared" si="28"/>
        <v>LOAD</v>
      </c>
      <c r="BU108" s="425"/>
      <c r="BV108" s="425"/>
      <c r="BW108" s="425"/>
      <c r="BX108" s="426"/>
    </row>
    <row r="109" spans="39:76" ht="24" customHeight="1">
      <c r="AM109" s="32" t="str">
        <f t="shared" si="29"/>
        <v>=</v>
      </c>
      <c r="AO109" s="86">
        <v>67</v>
      </c>
      <c r="AP109" s="87" t="str">
        <f t="shared" si="21"/>
        <v>=P</v>
      </c>
      <c r="AQ109" s="425" t="str">
        <f t="shared" si="22"/>
        <v>LOAD</v>
      </c>
      <c r="AR109" s="425"/>
      <c r="AS109" s="426"/>
      <c r="AT109" s="86">
        <v>68</v>
      </c>
      <c r="AU109" s="87" t="str">
        <f t="shared" si="23"/>
        <v>0P</v>
      </c>
      <c r="AV109" s="425" t="str">
        <f t="shared" si="24"/>
        <v>LOAD</v>
      </c>
      <c r="AW109" s="425"/>
      <c r="AX109" s="426"/>
      <c r="AZ109" s="32">
        <f t="shared" si="30"/>
        <v>0</v>
      </c>
      <c r="BJ109" s="2"/>
      <c r="BK109" s="86">
        <v>43</v>
      </c>
      <c r="BL109" s="87" t="str">
        <f t="shared" si="25"/>
        <v>=P</v>
      </c>
      <c r="BM109" s="424" t="str">
        <f t="shared" si="26"/>
        <v>LOAD</v>
      </c>
      <c r="BN109" s="425"/>
      <c r="BO109" s="425"/>
      <c r="BP109" s="425"/>
      <c r="BQ109" s="426"/>
      <c r="BR109" s="86">
        <v>68</v>
      </c>
      <c r="BS109" s="87" t="str">
        <f t="shared" si="27"/>
        <v>0P</v>
      </c>
      <c r="BT109" s="424" t="str">
        <f t="shared" si="28"/>
        <v>LOAD</v>
      </c>
      <c r="BU109" s="425"/>
      <c r="BV109" s="425"/>
      <c r="BW109" s="425"/>
      <c r="BX109" s="426"/>
    </row>
    <row r="110" spans="39:76" ht="24" customHeight="1">
      <c r="AM110" s="32" t="str">
        <f t="shared" si="29"/>
        <v>=</v>
      </c>
      <c r="AO110" s="86">
        <v>69</v>
      </c>
      <c r="AP110" s="87" t="str">
        <f t="shared" si="21"/>
        <v>=P</v>
      </c>
      <c r="AQ110" s="425" t="str">
        <f t="shared" si="22"/>
        <v>LOAD</v>
      </c>
      <c r="AR110" s="425"/>
      <c r="AS110" s="426"/>
      <c r="AT110" s="86">
        <v>70</v>
      </c>
      <c r="AU110" s="87" t="str">
        <f t="shared" si="23"/>
        <v>0P</v>
      </c>
      <c r="AV110" s="425" t="str">
        <f t="shared" si="24"/>
        <v>LOAD</v>
      </c>
      <c r="AW110" s="425"/>
      <c r="AX110" s="426"/>
      <c r="AZ110" s="32">
        <f t="shared" si="30"/>
        <v>0</v>
      </c>
      <c r="BJ110" s="2"/>
      <c r="BK110" s="86">
        <v>43</v>
      </c>
      <c r="BL110" s="87" t="str">
        <f t="shared" si="25"/>
        <v>=P</v>
      </c>
      <c r="BM110" s="424" t="str">
        <f t="shared" si="26"/>
        <v>LOAD</v>
      </c>
      <c r="BN110" s="425"/>
      <c r="BO110" s="425"/>
      <c r="BP110" s="425"/>
      <c r="BQ110" s="426"/>
      <c r="BR110" s="86">
        <v>70</v>
      </c>
      <c r="BS110" s="87" t="str">
        <f t="shared" si="27"/>
        <v>0P</v>
      </c>
      <c r="BT110" s="424" t="str">
        <f t="shared" si="28"/>
        <v>LOAD</v>
      </c>
      <c r="BU110" s="425"/>
      <c r="BV110" s="425"/>
      <c r="BW110" s="425"/>
      <c r="BX110" s="426"/>
    </row>
    <row r="111" spans="39:76" ht="24" customHeight="1">
      <c r="AM111" s="32" t="str">
        <f t="shared" si="29"/>
        <v>=</v>
      </c>
      <c r="AO111" s="86">
        <v>71</v>
      </c>
      <c r="AP111" s="87" t="str">
        <f t="shared" si="21"/>
        <v>=P</v>
      </c>
      <c r="AQ111" s="425" t="str">
        <f t="shared" si="22"/>
        <v>LOAD</v>
      </c>
      <c r="AR111" s="425"/>
      <c r="AS111" s="426"/>
      <c r="AT111" s="86">
        <v>72</v>
      </c>
      <c r="AU111" s="87" t="str">
        <f t="shared" si="23"/>
        <v>0P</v>
      </c>
      <c r="AV111" s="425" t="str">
        <f t="shared" si="24"/>
        <v>LOAD</v>
      </c>
      <c r="AW111" s="425"/>
      <c r="AX111" s="426"/>
      <c r="AZ111" s="32">
        <f t="shared" si="30"/>
        <v>0</v>
      </c>
      <c r="BJ111" s="2"/>
      <c r="BK111" s="86">
        <v>43</v>
      </c>
      <c r="BL111" s="87" t="str">
        <f t="shared" si="25"/>
        <v>=P</v>
      </c>
      <c r="BM111" s="424" t="str">
        <f t="shared" si="26"/>
        <v>LOAD</v>
      </c>
      <c r="BN111" s="425"/>
      <c r="BO111" s="425"/>
      <c r="BP111" s="425"/>
      <c r="BQ111" s="426"/>
      <c r="BR111" s="86">
        <v>72</v>
      </c>
      <c r="BS111" s="87" t="str">
        <f t="shared" si="27"/>
        <v>0P</v>
      </c>
      <c r="BT111" s="424" t="str">
        <f t="shared" si="28"/>
        <v>LOAD</v>
      </c>
      <c r="BU111" s="425"/>
      <c r="BV111" s="425"/>
      <c r="BW111" s="425"/>
      <c r="BX111" s="426"/>
    </row>
    <row r="112" spans="39:76" ht="24" customHeight="1">
      <c r="AM112" s="32" t="str">
        <f t="shared" si="29"/>
        <v>=</v>
      </c>
      <c r="AO112" s="86">
        <v>73</v>
      </c>
      <c r="AP112" s="87" t="str">
        <f t="shared" si="21"/>
        <v>=P</v>
      </c>
      <c r="AQ112" s="425" t="str">
        <f t="shared" si="22"/>
        <v>LOAD</v>
      </c>
      <c r="AR112" s="425"/>
      <c r="AS112" s="426"/>
      <c r="AT112" s="86">
        <v>74</v>
      </c>
      <c r="AU112" s="87" t="str">
        <f t="shared" si="23"/>
        <v>0P</v>
      </c>
      <c r="AV112" s="425" t="str">
        <f t="shared" si="24"/>
        <v>LOAD</v>
      </c>
      <c r="AW112" s="425"/>
      <c r="AX112" s="426"/>
      <c r="AZ112" s="32">
        <f t="shared" si="30"/>
        <v>0</v>
      </c>
      <c r="BJ112" s="2"/>
      <c r="BK112" s="86">
        <v>43</v>
      </c>
      <c r="BL112" s="87" t="str">
        <f t="shared" si="25"/>
        <v>=P</v>
      </c>
      <c r="BM112" s="424" t="str">
        <f t="shared" si="26"/>
        <v>LOAD</v>
      </c>
      <c r="BN112" s="425"/>
      <c r="BO112" s="425"/>
      <c r="BP112" s="425"/>
      <c r="BQ112" s="426"/>
      <c r="BR112" s="86">
        <v>74</v>
      </c>
      <c r="BS112" s="87" t="str">
        <f t="shared" si="27"/>
        <v>0P</v>
      </c>
      <c r="BT112" s="424" t="str">
        <f t="shared" si="28"/>
        <v>LOAD</v>
      </c>
      <c r="BU112" s="425"/>
      <c r="BV112" s="425"/>
      <c r="BW112" s="425"/>
      <c r="BX112" s="426"/>
    </row>
    <row r="113" spans="39:76" ht="24" customHeight="1">
      <c r="AM113" s="32">
        <f t="shared" si="29"/>
        <v>0</v>
      </c>
      <c r="AO113" s="86">
        <v>75</v>
      </c>
      <c r="AP113" s="87" t="str">
        <f t="shared" si="21"/>
        <v>0P</v>
      </c>
      <c r="AQ113" s="425" t="str">
        <f t="shared" si="22"/>
        <v>LOAD</v>
      </c>
      <c r="AR113" s="425"/>
      <c r="AS113" s="426"/>
      <c r="AT113" s="86">
        <v>76</v>
      </c>
      <c r="AU113" s="87" t="str">
        <f t="shared" si="23"/>
        <v>0P</v>
      </c>
      <c r="AV113" s="425" t="str">
        <f t="shared" si="24"/>
        <v>LOAD</v>
      </c>
      <c r="AW113" s="425"/>
      <c r="AX113" s="426"/>
      <c r="AZ113" s="32">
        <f t="shared" si="30"/>
        <v>0</v>
      </c>
      <c r="BJ113" s="2"/>
      <c r="BK113" s="86">
        <v>43</v>
      </c>
      <c r="BL113" s="87" t="str">
        <f t="shared" si="25"/>
        <v>0P</v>
      </c>
      <c r="BM113" s="424" t="str">
        <f t="shared" si="26"/>
        <v>LOAD</v>
      </c>
      <c r="BN113" s="425"/>
      <c r="BO113" s="425"/>
      <c r="BP113" s="425"/>
      <c r="BQ113" s="426"/>
      <c r="BR113" s="86">
        <v>76</v>
      </c>
      <c r="BS113" s="87" t="str">
        <f t="shared" si="27"/>
        <v>0P</v>
      </c>
      <c r="BT113" s="424" t="str">
        <f t="shared" si="28"/>
        <v>LOAD</v>
      </c>
      <c r="BU113" s="425"/>
      <c r="BV113" s="425"/>
      <c r="BW113" s="425"/>
      <c r="BX113" s="426"/>
    </row>
    <row r="114" spans="39:76" ht="24" customHeight="1">
      <c r="AM114" s="32">
        <f>IF(I29=0,IF(I51=0,I50,I51),I29)</f>
        <v>0</v>
      </c>
      <c r="AO114" s="86">
        <v>77</v>
      </c>
      <c r="AP114" s="87" t="str">
        <f t="shared" si="21"/>
        <v>0P</v>
      </c>
      <c r="AQ114" s="425" t="str">
        <f>IF(AM114=1,IF($D29="","",$D29),IF(AND(AM114=2,AM113=1),$D29,IF(AND(AM114=3,AM113=1),$D29,$AQ113)))</f>
        <v>LOAD</v>
      </c>
      <c r="AR114" s="425"/>
      <c r="AS114" s="426"/>
      <c r="AT114" s="86">
        <v>78</v>
      </c>
      <c r="AU114" s="87" t="str">
        <f t="shared" si="23"/>
        <v>0P</v>
      </c>
      <c r="AV114" s="425" t="str">
        <f>IF(AZ114=1,IF($S29="","",$S29),IF(AND(AZ114=2,AZ113=1),$S29,IF(AND(AZ114=2,AZ113=3),$S29,IF(AND(AZ114=3,AZ113=1),$S29,IF(AND(AZ114=3,AZ113=2),$S29,$AV113)))))</f>
        <v>LOAD</v>
      </c>
      <c r="AW114" s="425"/>
      <c r="AX114" s="426"/>
      <c r="AZ114" s="32">
        <f>IF(R29=0,IF(R51=0,R50,R51),R29)</f>
        <v>0</v>
      </c>
      <c r="BJ114" s="2"/>
      <c r="BK114" s="86">
        <v>43</v>
      </c>
      <c r="BL114" s="87" t="str">
        <f t="shared" si="25"/>
        <v>0P</v>
      </c>
      <c r="BM114" s="424" t="str">
        <f>IF($AM114=1,IF($D29="","",$D29),IF(AND($AM114=2,$AM113=1),$D29,IF(AND($AM114=3,$AM113=1),$D29,$BM113)))</f>
        <v>LOAD</v>
      </c>
      <c r="BN114" s="425"/>
      <c r="BO114" s="425"/>
      <c r="BP114" s="425"/>
      <c r="BQ114" s="426"/>
      <c r="BR114" s="86">
        <v>78</v>
      </c>
      <c r="BS114" s="87" t="str">
        <f t="shared" si="27"/>
        <v>0P</v>
      </c>
      <c r="BT114" s="424" t="str">
        <f>IF($AZ114=1,IF($S29="","",$S29),IF(AND($AZ114=2,$AZ113=1),$S29,IF(AND($AZ114=2,$AZ113=3),$S29,IF(AND($AZ114=3,$AZ113=1),$S29,IF(AND($AZ114=3,$AZ113=2),$S29,$BT113)))))</f>
        <v>LOAD</v>
      </c>
      <c r="BU114" s="425"/>
      <c r="BV114" s="425"/>
      <c r="BW114" s="425"/>
      <c r="BX114" s="426"/>
    </row>
    <row r="115" spans="39:76" ht="24" customHeight="1">
      <c r="AM115" s="32">
        <f>IF(I30=0,IF(I29=0,I51,I29),I30)</f>
        <v>0</v>
      </c>
      <c r="AO115" s="86">
        <v>79</v>
      </c>
      <c r="AP115" s="87" t="str">
        <f t="shared" si="21"/>
        <v>0P</v>
      </c>
      <c r="AQ115" s="425" t="str">
        <f>IF(AM115=1,IF($D30="","",$D30),IF(AND(AM115=2,AM114=1),$D30,IF(AND(AM115=3,AM114=1),$D30,$AQ114)))</f>
        <v>LOAD</v>
      </c>
      <c r="AR115" s="425"/>
      <c r="AS115" s="426"/>
      <c r="AT115" s="86">
        <v>80</v>
      </c>
      <c r="AU115" s="87" t="str">
        <f t="shared" si="23"/>
        <v>0P</v>
      </c>
      <c r="AV115" s="425" t="str">
        <f>IF(AZ115=1,IF($S30="","",$S30),IF(AND(AZ115=2,AZ114=1),$S30,IF(AND(AZ115=2,AZ114=3),$S30,IF(AND(AZ115=3,AZ114=1),$S30,IF(AND(AZ115=3,AZ114=2),$S30,$AV114)))))</f>
        <v>LOAD</v>
      </c>
      <c r="AW115" s="425"/>
      <c r="AX115" s="426"/>
      <c r="AZ115" s="32">
        <f>IF(R30=0,IF(R29=0,R51,R29),R30)</f>
        <v>0</v>
      </c>
      <c r="BJ115" s="2"/>
      <c r="BK115" s="86">
        <v>43</v>
      </c>
      <c r="BL115" s="87" t="str">
        <f t="shared" si="25"/>
        <v>0P</v>
      </c>
      <c r="BM115" s="424" t="str">
        <f>IF($AM115=1,IF($D30="","",$D30),IF(AND($AM115=2,$AM114=1),$D30,IF(AND($AM115=3,$AM114=1),$D30,$BM114)))</f>
        <v>LOAD</v>
      </c>
      <c r="BN115" s="425"/>
      <c r="BO115" s="425"/>
      <c r="BP115" s="425"/>
      <c r="BQ115" s="426"/>
      <c r="BR115" s="86">
        <v>80</v>
      </c>
      <c r="BS115" s="87" t="str">
        <f t="shared" si="27"/>
        <v>0P</v>
      </c>
      <c r="BT115" s="424" t="str">
        <f>IF($AZ115=1,IF($S30="","",$S30),IF(AND($AZ115=2,$AZ114=1),$S30,IF(AND($AZ115=2,$AZ114=3),$S30,IF(AND($AZ115=3,$AZ114=1),$S30,IF(AND($AZ115=3,$AZ114=2),$S30,$BT114)))))</f>
        <v>LOAD</v>
      </c>
      <c r="BU115" s="425"/>
      <c r="BV115" s="425"/>
      <c r="BW115" s="425"/>
      <c r="BX115" s="426"/>
    </row>
    <row r="116" spans="39:76" ht="24" customHeight="1">
      <c r="AM116" s="32">
        <f>IF(I31=0,IF(I30=0,I29,I30),I31)</f>
        <v>0</v>
      </c>
      <c r="AO116" s="86">
        <v>81</v>
      </c>
      <c r="AP116" s="87" t="str">
        <f t="shared" si="21"/>
        <v>0P</v>
      </c>
      <c r="AQ116" s="425" t="str">
        <f>IF(AM116=1,IF($D31="","",$D31),IF(AND(AM116=2,AM115=1),$D31,IF(AND(AM116=3,AM115=1),$D31,$AQ115)))</f>
        <v>LOAD</v>
      </c>
      <c r="AR116" s="425"/>
      <c r="AS116" s="426"/>
      <c r="AT116" s="86">
        <v>82</v>
      </c>
      <c r="AU116" s="87" t="str">
        <f t="shared" si="23"/>
        <v>0P</v>
      </c>
      <c r="AV116" s="425" t="str">
        <f>IF(AZ116=1,IF($S31="","",$S31),IF(AND(AZ116=2,AZ115=1),$S31,IF(AND(AZ116=2,AZ115=3),$S31,IF(AND(AZ116=3,AZ115=1),$S31,IF(AND(AZ116=3,AZ115=2),$S31,$AV115)))))</f>
        <v>LOAD</v>
      </c>
      <c r="AW116" s="425"/>
      <c r="AX116" s="426"/>
      <c r="AZ116" s="32">
        <f>IF(R31=0,IF(R30=0,R29,R30),R31)</f>
        <v>0</v>
      </c>
      <c r="BJ116" s="2"/>
      <c r="BK116" s="86">
        <v>43</v>
      </c>
      <c r="BL116" s="87" t="str">
        <f t="shared" si="25"/>
        <v>0P</v>
      </c>
      <c r="BM116" s="424" t="str">
        <f>IF($AM116=1,IF($D31="","",$D31),IF(AND($AM116=2,$AM115=1),$D31,IF(AND($AM116=3,$AM115=1),$D31,$BM115)))</f>
        <v>LOAD</v>
      </c>
      <c r="BN116" s="425"/>
      <c r="BO116" s="425"/>
      <c r="BP116" s="425"/>
      <c r="BQ116" s="426"/>
      <c r="BR116" s="86">
        <v>82</v>
      </c>
      <c r="BS116" s="87" t="str">
        <f t="shared" si="27"/>
        <v>0P</v>
      </c>
      <c r="BT116" s="424" t="str">
        <f>IF($AZ116=1,IF($S31="","",$S31),IF(AND($AZ116=2,$AZ115=1),$S31,IF(AND($AZ116=2,$AZ115=3),$S31,IF(AND($AZ116=3,$AZ115=1),$S31,IF(AND($AZ116=3,$AZ115=2),$S31,$BT115)))))</f>
        <v>LOAD</v>
      </c>
      <c r="BU116" s="425"/>
      <c r="BV116" s="425"/>
      <c r="BW116" s="425"/>
      <c r="BX116" s="426"/>
    </row>
    <row r="117" spans="39:76" ht="24" customHeight="1">
      <c r="AM117" s="32">
        <f>IF(I32=0,IF(I31=0,I30,I31),I32)</f>
        <v>0</v>
      </c>
      <c r="AO117" s="86">
        <v>83</v>
      </c>
      <c r="AP117" s="87" t="str">
        <f t="shared" si="21"/>
        <v>0P</v>
      </c>
      <c r="AQ117" s="425" t="str">
        <f>IF(AM117=1,IF($D32="","",$D32),IF(AND(AM117=2,AM116=1),$D32,IF(AND(AM117=3,AM116=1),$D32,$AQ116)))</f>
        <v>LOAD</v>
      </c>
      <c r="AR117" s="425"/>
      <c r="AS117" s="426"/>
      <c r="AT117" s="86">
        <v>84</v>
      </c>
      <c r="AU117" s="87" t="str">
        <f t="shared" si="23"/>
        <v>0P</v>
      </c>
      <c r="AV117" s="425" t="str">
        <f>IF(AZ117=1,IF($S32="","",$S32),IF(AND(AZ117=2,AZ116=1),$S32,IF(AND(AZ117=2,AZ116=3),$S32,IF(AND(AZ117=3,AZ116=1),$S32,IF(AND(AZ117=3,AZ116=2),$S32,$AV116)))))</f>
        <v>LOAD</v>
      </c>
      <c r="AW117" s="425"/>
      <c r="AX117" s="426"/>
      <c r="AZ117" s="32">
        <f>IF(R32=0,IF(R31=0,R30,R31),R32)</f>
        <v>0</v>
      </c>
      <c r="BJ117" s="2"/>
      <c r="BK117" s="86">
        <v>43</v>
      </c>
      <c r="BL117" s="87" t="str">
        <f t="shared" si="25"/>
        <v>0P</v>
      </c>
      <c r="BM117" s="424" t="str">
        <f>IF($AM117=1,IF($D32="","",$D32),IF(AND($AM117=2,$AM116=1),$D32,IF(AND($AM117=3,$AM116=1),$D32,$BM116)))</f>
        <v>LOAD</v>
      </c>
      <c r="BN117" s="425"/>
      <c r="BO117" s="425"/>
      <c r="BP117" s="425"/>
      <c r="BQ117" s="426"/>
      <c r="BR117" s="86">
        <v>84</v>
      </c>
      <c r="BS117" s="87" t="str">
        <f t="shared" si="27"/>
        <v>0P</v>
      </c>
      <c r="BT117" s="424" t="str">
        <f>IF($AZ117=1,IF($S32="","",$S32),IF(AND($AZ117=2,$AZ116=1),$S32,IF(AND($AZ117=2,$AZ116=3),$S32,IF(AND($AZ117=3,$AZ116=1),$S32,IF(AND($AZ117=3,$AZ116=2),$S32,$BT116)))))</f>
        <v>LOAD</v>
      </c>
      <c r="BU117" s="425"/>
      <c r="BV117" s="425"/>
      <c r="BW117" s="425"/>
      <c r="BX117" s="426"/>
    </row>
    <row r="118" spans="39:76" ht="24" customHeight="1">
      <c r="AO118" s="427" t="s">
        <v>86</v>
      </c>
      <c r="AP118" s="427"/>
      <c r="AQ118" s="427"/>
      <c r="AR118" s="427"/>
      <c r="AS118" s="427"/>
      <c r="AT118" s="427"/>
      <c r="AU118" s="427"/>
      <c r="AV118" s="427"/>
      <c r="AW118" s="427"/>
      <c r="AX118" s="427"/>
      <c r="BJ118" s="2"/>
      <c r="BK118" s="427" t="s">
        <v>86</v>
      </c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</row>
    <row r="119" spans="39:76" ht="24" customHeight="1"/>
    <row r="120" spans="39:76" s="2" customFormat="1" ht="26.25" customHeight="1">
      <c r="AM120" s="1"/>
      <c r="AZ120" s="1"/>
    </row>
    <row r="121" spans="39:76" s="2" customFormat="1" ht="24" customHeight="1">
      <c r="AM121" s="1"/>
      <c r="AZ121" s="1"/>
    </row>
    <row r="122" spans="39:76" ht="24" customHeight="1"/>
    <row r="123" spans="39:76" ht="24" customHeight="1"/>
    <row r="124" spans="39:76" ht="24" customHeight="1"/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>
      <c r="AX136"/>
      <c r="AY136"/>
      <c r="BA136"/>
      <c r="BB136"/>
      <c r="BC136"/>
    </row>
    <row r="137" spans="50:55" ht="24" customHeight="1">
      <c r="AX137"/>
      <c r="AY137"/>
      <c r="BA137"/>
      <c r="BB137"/>
      <c r="BC137"/>
    </row>
    <row r="138" spans="50:55" ht="24" customHeight="1">
      <c r="AX138"/>
      <c r="AY138"/>
      <c r="BA138"/>
      <c r="BB138"/>
      <c r="BC138"/>
    </row>
    <row r="139" spans="50:55" ht="24" customHeight="1">
      <c r="AX139"/>
      <c r="AY139"/>
      <c r="BA139"/>
      <c r="BB139"/>
      <c r="BC139"/>
    </row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</sheetData>
  <mergeCells count="288">
    <mergeCell ref="D19:H20"/>
    <mergeCell ref="I19:I20"/>
    <mergeCell ref="J19:J20"/>
    <mergeCell ref="AQ109:AS109"/>
    <mergeCell ref="AV109:AX109"/>
    <mergeCell ref="AQ110:AS110"/>
    <mergeCell ref="AV110:AX110"/>
    <mergeCell ref="BK96:BL96"/>
    <mergeCell ref="BR96:BS96"/>
    <mergeCell ref="AO95:AS95"/>
    <mergeCell ref="AT95:AV95"/>
    <mergeCell ref="D21:H21"/>
    <mergeCell ref="BK68:BL68"/>
    <mergeCell ref="AQ104:AS104"/>
    <mergeCell ref="AV104:AX104"/>
    <mergeCell ref="AQ101:AS101"/>
    <mergeCell ref="AV101:AX101"/>
    <mergeCell ref="AQ102:AS102"/>
    <mergeCell ref="AV102:AX102"/>
    <mergeCell ref="AQ107:AS107"/>
    <mergeCell ref="AV107:AX107"/>
    <mergeCell ref="AQ108:AS108"/>
    <mergeCell ref="AV108:AX108"/>
    <mergeCell ref="AQ105:AS105"/>
    <mergeCell ref="AV105:AX105"/>
    <mergeCell ref="AQ106:AS106"/>
    <mergeCell ref="AO118:AX118"/>
    <mergeCell ref="AQ115:AS115"/>
    <mergeCell ref="AV115:AX115"/>
    <mergeCell ref="AQ116:AS116"/>
    <mergeCell ref="AV116:AX116"/>
    <mergeCell ref="AQ117:AS117"/>
    <mergeCell ref="AV117:AX117"/>
    <mergeCell ref="AQ111:AS111"/>
    <mergeCell ref="AV111:AX111"/>
    <mergeCell ref="AQ113:AS113"/>
    <mergeCell ref="AV113:AX113"/>
    <mergeCell ref="AQ114:AS114"/>
    <mergeCell ref="AV114:AX114"/>
    <mergeCell ref="AQ112:AS112"/>
    <mergeCell ref="AV112:AX112"/>
    <mergeCell ref="AV106:AX106"/>
    <mergeCell ref="AQ99:AS99"/>
    <mergeCell ref="AV99:AX99"/>
    <mergeCell ref="AQ100:AS100"/>
    <mergeCell ref="AV100:AX100"/>
    <mergeCell ref="AQ97:AS97"/>
    <mergeCell ref="AV97:AX97"/>
    <mergeCell ref="AQ98:AS98"/>
    <mergeCell ref="AV98:AX98"/>
    <mergeCell ref="AQ103:AS103"/>
    <mergeCell ref="AV103:AX103"/>
    <mergeCell ref="AQ96:AS96"/>
    <mergeCell ref="AV96:AX96"/>
    <mergeCell ref="AO96:AP96"/>
    <mergeCell ref="AT96:AU96"/>
    <mergeCell ref="Z9:Z10"/>
    <mergeCell ref="AC9:AE9"/>
    <mergeCell ref="AO94:AQ94"/>
    <mergeCell ref="AR94:AX94"/>
    <mergeCell ref="AT68:AU68"/>
    <mergeCell ref="AO92:AX92"/>
    <mergeCell ref="AO93:AQ93"/>
    <mergeCell ref="AR93:AX93"/>
    <mergeCell ref="AG9:AH9"/>
    <mergeCell ref="AQ79:AS79"/>
    <mergeCell ref="AV68:AX68"/>
    <mergeCell ref="AO90:AX90"/>
    <mergeCell ref="AV83:AX83"/>
    <mergeCell ref="AV84:AX84"/>
    <mergeCell ref="AV86:AX86"/>
    <mergeCell ref="AV87:AX87"/>
    <mergeCell ref="AQ89:AS89"/>
    <mergeCell ref="AV85:AX85"/>
    <mergeCell ref="AQ88:AS88"/>
    <mergeCell ref="AV69:AX69"/>
    <mergeCell ref="N9:N10"/>
    <mergeCell ref="U24:W24"/>
    <mergeCell ref="O9:O10"/>
    <mergeCell ref="AW95:AX95"/>
    <mergeCell ref="A9:A10"/>
    <mergeCell ref="C9:C10"/>
    <mergeCell ref="I9:I10"/>
    <mergeCell ref="B9:B10"/>
    <mergeCell ref="X9:X10"/>
    <mergeCell ref="Y9:Y10"/>
    <mergeCell ref="S20:W20"/>
    <mergeCell ref="S15:W15"/>
    <mergeCell ref="R18:R19"/>
    <mergeCell ref="AQ72:AS72"/>
    <mergeCell ref="AQ71:AS71"/>
    <mergeCell ref="AO65:AQ65"/>
    <mergeCell ref="AO66:AQ66"/>
    <mergeCell ref="AR65:AX65"/>
    <mergeCell ref="AR66:AX66"/>
    <mergeCell ref="AO67:AS67"/>
    <mergeCell ref="AT67:AV67"/>
    <mergeCell ref="AQ69:AS69"/>
    <mergeCell ref="AQ70:AS70"/>
    <mergeCell ref="AV70:AX70"/>
    <mergeCell ref="O1:S1"/>
    <mergeCell ref="S9:W10"/>
    <mergeCell ref="Q9:Q10"/>
    <mergeCell ref="R9:R10"/>
    <mergeCell ref="O4:P4"/>
    <mergeCell ref="O6:P6"/>
    <mergeCell ref="O7:P7"/>
    <mergeCell ref="O5:P5"/>
    <mergeCell ref="P9:P10"/>
    <mergeCell ref="V1:W1"/>
    <mergeCell ref="S4:V4"/>
    <mergeCell ref="S5:W5"/>
    <mergeCell ref="S6:W6"/>
    <mergeCell ref="S7:W7"/>
    <mergeCell ref="AV71:AX71"/>
    <mergeCell ref="AV77:AX77"/>
    <mergeCell ref="AV78:AX78"/>
    <mergeCell ref="AQ80:AS80"/>
    <mergeCell ref="AQ77:AS77"/>
    <mergeCell ref="AQ87:AS87"/>
    <mergeCell ref="AQ85:AS85"/>
    <mergeCell ref="AQ86:AS86"/>
    <mergeCell ref="AQ83:AS83"/>
    <mergeCell ref="AQ84:AS84"/>
    <mergeCell ref="AQ81:AS81"/>
    <mergeCell ref="AQ82:AS82"/>
    <mergeCell ref="AQ75:AS75"/>
    <mergeCell ref="AQ78:AS78"/>
    <mergeCell ref="BU63:BX63"/>
    <mergeCell ref="BK64:BX64"/>
    <mergeCell ref="BK65:BM65"/>
    <mergeCell ref="BN65:BX65"/>
    <mergeCell ref="BK66:BM66"/>
    <mergeCell ref="BN66:BX66"/>
    <mergeCell ref="AW63:AX63"/>
    <mergeCell ref="AV88:AX88"/>
    <mergeCell ref="AV89:AX89"/>
    <mergeCell ref="AO64:AX64"/>
    <mergeCell ref="AV79:AX79"/>
    <mergeCell ref="AV80:AX80"/>
    <mergeCell ref="AV81:AX81"/>
    <mergeCell ref="AV82:AX82"/>
    <mergeCell ref="AV75:AX75"/>
    <mergeCell ref="AV76:AX76"/>
    <mergeCell ref="AW67:AX67"/>
    <mergeCell ref="AQ68:AS68"/>
    <mergeCell ref="AV72:AX72"/>
    <mergeCell ref="AV73:AX73"/>
    <mergeCell ref="AV74:AX74"/>
    <mergeCell ref="AQ76:AS76"/>
    <mergeCell ref="AQ73:AS73"/>
    <mergeCell ref="AQ74:AS74"/>
    <mergeCell ref="BM70:BQ70"/>
    <mergeCell ref="BT70:BX70"/>
    <mergeCell ref="BM71:BQ71"/>
    <mergeCell ref="BT71:BX71"/>
    <mergeCell ref="BM72:BQ72"/>
    <mergeCell ref="BT72:BX72"/>
    <mergeCell ref="BK67:BQ67"/>
    <mergeCell ref="BR67:BT67"/>
    <mergeCell ref="BU67:BX67"/>
    <mergeCell ref="BM68:BQ68"/>
    <mergeCell ref="BT68:BX68"/>
    <mergeCell ref="BM69:BQ69"/>
    <mergeCell ref="BT69:BX69"/>
    <mergeCell ref="BR68:BS68"/>
    <mergeCell ref="BM76:BQ76"/>
    <mergeCell ref="BT76:BX76"/>
    <mergeCell ref="BM77:BQ77"/>
    <mergeCell ref="BT77:BX77"/>
    <mergeCell ref="BM78:BQ78"/>
    <mergeCell ref="BT78:BX78"/>
    <mergeCell ref="BM73:BQ73"/>
    <mergeCell ref="BT73:BX73"/>
    <mergeCell ref="BM74:BQ74"/>
    <mergeCell ref="BT74:BX74"/>
    <mergeCell ref="BM75:BQ75"/>
    <mergeCell ref="BT75:BX75"/>
    <mergeCell ref="BM82:BQ82"/>
    <mergeCell ref="BT82:BX82"/>
    <mergeCell ref="BM83:BQ83"/>
    <mergeCell ref="BT83:BX83"/>
    <mergeCell ref="BM84:BQ84"/>
    <mergeCell ref="BT84:BX84"/>
    <mergeCell ref="BM79:BQ79"/>
    <mergeCell ref="BT79:BX79"/>
    <mergeCell ref="BM80:BQ80"/>
    <mergeCell ref="BT80:BX80"/>
    <mergeCell ref="BM81:BQ81"/>
    <mergeCell ref="BT81:BX81"/>
    <mergeCell ref="BM88:BQ88"/>
    <mergeCell ref="BT88:BX88"/>
    <mergeCell ref="BM89:BQ89"/>
    <mergeCell ref="BT89:BX89"/>
    <mergeCell ref="BK90:BX90"/>
    <mergeCell ref="BK92:BX92"/>
    <mergeCell ref="BM85:BQ85"/>
    <mergeCell ref="BT85:BX85"/>
    <mergeCell ref="BM86:BQ86"/>
    <mergeCell ref="BT86:BX86"/>
    <mergeCell ref="BM87:BQ87"/>
    <mergeCell ref="BT87:BX87"/>
    <mergeCell ref="BM96:BQ96"/>
    <mergeCell ref="BT96:BX96"/>
    <mergeCell ref="BM97:BQ97"/>
    <mergeCell ref="BT97:BX97"/>
    <mergeCell ref="BM98:BQ98"/>
    <mergeCell ref="BT98:BX98"/>
    <mergeCell ref="BK93:BM93"/>
    <mergeCell ref="BN93:BX93"/>
    <mergeCell ref="BK94:BM94"/>
    <mergeCell ref="BN94:BX94"/>
    <mergeCell ref="BK95:BQ95"/>
    <mergeCell ref="BR95:BT95"/>
    <mergeCell ref="BU95:BX95"/>
    <mergeCell ref="BM102:BQ102"/>
    <mergeCell ref="BT102:BX102"/>
    <mergeCell ref="BM103:BQ103"/>
    <mergeCell ref="BT103:BX103"/>
    <mergeCell ref="BM104:BQ104"/>
    <mergeCell ref="BT104:BX104"/>
    <mergeCell ref="BM99:BQ99"/>
    <mergeCell ref="BT99:BX99"/>
    <mergeCell ref="BM100:BQ100"/>
    <mergeCell ref="BT100:BX100"/>
    <mergeCell ref="BM101:BQ101"/>
    <mergeCell ref="BT101:BX101"/>
    <mergeCell ref="BM108:BQ108"/>
    <mergeCell ref="BT108:BX108"/>
    <mergeCell ref="BM109:BQ109"/>
    <mergeCell ref="BT109:BX109"/>
    <mergeCell ref="BM110:BQ110"/>
    <mergeCell ref="BT110:BX110"/>
    <mergeCell ref="BM105:BQ105"/>
    <mergeCell ref="BT105:BX105"/>
    <mergeCell ref="BM106:BQ106"/>
    <mergeCell ref="BT106:BX106"/>
    <mergeCell ref="BM107:BQ107"/>
    <mergeCell ref="BT107:BX107"/>
    <mergeCell ref="BK118:BX118"/>
    <mergeCell ref="BM116:BQ116"/>
    <mergeCell ref="BT116:BX116"/>
    <mergeCell ref="BM117:BQ117"/>
    <mergeCell ref="BT117:BX117"/>
    <mergeCell ref="BM114:BQ114"/>
    <mergeCell ref="BT114:BX114"/>
    <mergeCell ref="BM115:BQ115"/>
    <mergeCell ref="BM111:BQ111"/>
    <mergeCell ref="BT111:BX111"/>
    <mergeCell ref="BT115:BX115"/>
    <mergeCell ref="BM112:BQ112"/>
    <mergeCell ref="BT112:BX112"/>
    <mergeCell ref="BM113:BQ113"/>
    <mergeCell ref="BT113:BX113"/>
    <mergeCell ref="J17:J18"/>
    <mergeCell ref="K1:M1"/>
    <mergeCell ref="K2:M2"/>
    <mergeCell ref="E1:H1"/>
    <mergeCell ref="D9:H10"/>
    <mergeCell ref="J9:J10"/>
    <mergeCell ref="K9:K10"/>
    <mergeCell ref="M9:M10"/>
    <mergeCell ref="L9:L10"/>
    <mergeCell ref="L4:M4"/>
    <mergeCell ref="S12:W12"/>
    <mergeCell ref="S13:W13"/>
    <mergeCell ref="Q16:Q17"/>
    <mergeCell ref="R16:R17"/>
    <mergeCell ref="S16:W17"/>
    <mergeCell ref="AO68:AP68"/>
    <mergeCell ref="D34:E34"/>
    <mergeCell ref="D12:H12"/>
    <mergeCell ref="D13:H13"/>
    <mergeCell ref="D14:H14"/>
    <mergeCell ref="S14:W14"/>
    <mergeCell ref="Q18:Q19"/>
    <mergeCell ref="E31:W31"/>
    <mergeCell ref="D29:W29"/>
    <mergeCell ref="E32:W32"/>
    <mergeCell ref="E30:W30"/>
    <mergeCell ref="D27:E27"/>
    <mergeCell ref="S21:W21"/>
    <mergeCell ref="S18:W19"/>
    <mergeCell ref="D15:H16"/>
    <mergeCell ref="I15:I16"/>
    <mergeCell ref="J15:J16"/>
    <mergeCell ref="D17:H18"/>
    <mergeCell ref="I17:I18"/>
  </mergeCells>
  <phoneticPr fontId="0" type="noConversion"/>
  <conditionalFormatting sqref="I5">
    <cfRule type="expression" dxfId="1298" priority="63" stopIfTrue="1">
      <formula>IF(ISBLANK(I6),TRUE)</formula>
    </cfRule>
  </conditionalFormatting>
  <conditionalFormatting sqref="T27:W27 O26:S26 T25:T26 P24:P25 S24:S25 Q25:R25">
    <cfRule type="expression" dxfId="1297" priority="66" stopIfTrue="1">
      <formula>IF(AND(ISBLANK($M$25:$N$25)),TRUE)</formula>
    </cfRule>
  </conditionalFormatting>
  <conditionalFormatting sqref="O24">
    <cfRule type="expression" dxfId="1296" priority="67" stopIfTrue="1">
      <formula>IF(AND(ISBLANK($I$25:$K$25)),TRUE)</formula>
    </cfRule>
  </conditionalFormatting>
  <conditionalFormatting sqref="Q24:R24">
    <cfRule type="expression" dxfId="1295" priority="68" stopIfTrue="1">
      <formula>IF(AND(ISBLANK($M$25:$N$25)),TRUE)</formula>
    </cfRule>
  </conditionalFormatting>
  <conditionalFormatting sqref="M23:N24">
    <cfRule type="expression" dxfId="1294" priority="69" stopIfTrue="1">
      <formula>NOT(ISBLANK(M$25))</formula>
    </cfRule>
  </conditionalFormatting>
  <conditionalFormatting sqref="N50">
    <cfRule type="expression" dxfId="1293" priority="70" stopIfTrue="1">
      <formula>IF(AND($V$6&gt;0,$I$4&lt;=$V$6),TRUE)</formula>
    </cfRule>
    <cfRule type="expression" dxfId="1292" priority="71" stopIfTrue="1">
      <formula>IF(AND($V$6&gt;0,$I$4*0.8&lt;=$V$6),TRUE)</formula>
    </cfRule>
  </conditionalFormatting>
  <conditionalFormatting sqref="M25:N25">
    <cfRule type="expression" dxfId="1291" priority="72" stopIfTrue="1">
      <formula>IF(ISBLANK(M25),TRUE)</formula>
    </cfRule>
  </conditionalFormatting>
  <conditionalFormatting sqref="J22">
    <cfRule type="expression" dxfId="1290" priority="73" stopIfTrue="1">
      <formula>IF(J22&lt;K22/120,TRUE,FALSE)</formula>
    </cfRule>
    <cfRule type="expression" dxfId="1289" priority="74" stopIfTrue="1">
      <formula>IF(J22*0.8&lt;K22/120,TRUE,FALSE)</formula>
    </cfRule>
  </conditionalFormatting>
  <conditionalFormatting sqref="Q22">
    <cfRule type="expression" dxfId="1288" priority="75" stopIfTrue="1">
      <formula>IF(Q22&lt;P22/120,TRUE,FALSE)</formula>
    </cfRule>
    <cfRule type="expression" dxfId="1287" priority="76" stopIfTrue="1">
      <formula>IF(Q22*0.8&lt;P22/120,TRUE,FALSE)</formula>
    </cfRule>
  </conditionalFormatting>
  <conditionalFormatting sqref="X12:X22">
    <cfRule type="expression" dxfId="1286" priority="77" stopIfTrue="1">
      <formula>IF(AND($P12&lt;&gt;0,ISBLANK($X12)),TRUE)</formula>
    </cfRule>
  </conditionalFormatting>
  <conditionalFormatting sqref="C12:C22">
    <cfRule type="expression" dxfId="1285" priority="78" stopIfTrue="1">
      <formula>IF(AND($K12&lt;&gt;0,ISBLANK($C12)),TRUE)</formula>
    </cfRule>
  </conditionalFormatting>
  <conditionalFormatting sqref="O4:O7 I4 L4:L7">
    <cfRule type="expression" dxfId="1284" priority="79" stopIfTrue="1">
      <formula>IF(AND(ISBLANK($E$19),NOT(ISBLANK($G$19))),TRUE)</formula>
    </cfRule>
  </conditionalFormatting>
  <conditionalFormatting sqref="I6">
    <cfRule type="expression" dxfId="1283" priority="81" stopIfTrue="1">
      <formula>IF(OR(ISBLANK($I$6),$V$6=0),TRUE)</formula>
    </cfRule>
    <cfRule type="expression" dxfId="1282" priority="82" stopIfTrue="1">
      <formula>IF(OR($I$6&gt;$I$4,$I$6&lt;=$V$6),TRUE)</formula>
    </cfRule>
    <cfRule type="expression" dxfId="1281" priority="83" stopIfTrue="1">
      <formula>IF(OR($I$6&lt;$I$4,$I$6*0.8&lt;=$V$6),TRUE)</formula>
    </cfRule>
  </conditionalFormatting>
  <conditionalFormatting sqref="I7">
    <cfRule type="expression" dxfId="1280" priority="84" stopIfTrue="1">
      <formula>IF(ISBLANK($I$6),IF($I$7&gt;=$I$5,TRUE,FALSE),IF($I$7&gt;=$I$6,TRUE,FALSE))</formula>
    </cfRule>
    <cfRule type="expression" dxfId="1279" priority="85" stopIfTrue="1">
      <formula>IF(ISBLANK($I$6),IF($I$7&gt;=$I$5*0.8,TRUE,FALSE),IF($I$7&gt;=$I$6*0.8,TRUE,FALSE))</formula>
    </cfRule>
  </conditionalFormatting>
  <conditionalFormatting sqref="Q16">
    <cfRule type="expression" dxfId="1278" priority="45" stopIfTrue="1">
      <formula>IF(Q16&lt;SUM(P16:P17)/$F$5,TRUE,FALSE)</formula>
    </cfRule>
    <cfRule type="expression" dxfId="1277" priority="46" stopIfTrue="1">
      <formula>IF(Q16*0.8&lt;SUM(P16:P17)/$F$5,TRUE,FALSE)</formula>
    </cfRule>
  </conditionalFormatting>
  <conditionalFormatting sqref="Q21">
    <cfRule type="expression" dxfId="1276" priority="43">
      <formula>IF(Q21&lt;P21/$F$4,TRUE,FALSE)</formula>
    </cfRule>
    <cfRule type="expression" dxfId="1275" priority="44">
      <formula>IF(Q21*0.8&lt;P21/$F$4,TRUE,FALSE)</formula>
    </cfRule>
  </conditionalFormatting>
  <conditionalFormatting sqref="Q20">
    <cfRule type="expression" dxfId="1274" priority="41">
      <formula>IF(Q20&lt;P20/$F$4,TRUE,FALSE)</formula>
    </cfRule>
    <cfRule type="expression" dxfId="1273" priority="42">
      <formula>IF(Q20*0.8&lt;P20/$F$4,TRUE,FALSE)</formula>
    </cfRule>
  </conditionalFormatting>
  <conditionalFormatting sqref="Q15">
    <cfRule type="expression" dxfId="1272" priority="39">
      <formula>IF(Q15&lt;P15/$F$4,TRUE,FALSE)</formula>
    </cfRule>
    <cfRule type="expression" dxfId="1271" priority="40">
      <formula>IF(Q15*0.8&lt;P15/$F$4,TRUE,FALSE)</formula>
    </cfRule>
  </conditionalFormatting>
  <conditionalFormatting sqref="Q14">
    <cfRule type="expression" dxfId="1270" priority="37">
      <formula>IF(Q14&lt;P14/$F$4,TRUE,FALSE)</formula>
    </cfRule>
    <cfRule type="expression" dxfId="1269" priority="38">
      <formula>IF(Q14*0.8&lt;P14/$F$4,TRUE,FALSE)</formula>
    </cfRule>
  </conditionalFormatting>
  <conditionalFormatting sqref="Q13">
    <cfRule type="expression" dxfId="1268" priority="35">
      <formula>IF(Q13&lt;P13/$F$4,TRUE,FALSE)</formula>
    </cfRule>
    <cfRule type="expression" dxfId="1267" priority="36">
      <formula>IF(Q13*0.8&lt;P13/$F$4,TRUE,FALSE)</formula>
    </cfRule>
  </conditionalFormatting>
  <conditionalFormatting sqref="Q12">
    <cfRule type="expression" dxfId="1266" priority="33">
      <formula>IF(Q12&lt;P12/$F$4,TRUE,FALSE)</formula>
    </cfRule>
    <cfRule type="expression" dxfId="1265" priority="34">
      <formula>IF(Q12*0.8&lt;P12/$F$4,TRUE,FALSE)</formula>
    </cfRule>
  </conditionalFormatting>
  <conditionalFormatting sqref="J12">
    <cfRule type="expression" dxfId="1264" priority="31">
      <formula>IF(J12&lt;K12/120,TRUE,FALSE)</formula>
    </cfRule>
    <cfRule type="expression" dxfId="1263" priority="32">
      <formula>IF(J12*0.8&lt;K12/120,TRUE,FALSE)</formula>
    </cfRule>
  </conditionalFormatting>
  <conditionalFormatting sqref="J13">
    <cfRule type="expression" dxfId="1262" priority="29">
      <formula>IF(J13&lt;K13/$F$4,TRUE,FALSE)</formula>
    </cfRule>
    <cfRule type="expression" dxfId="1261" priority="30">
      <formula>IF(J13*0.8&lt;K13/$F$4,TRUE,FALSE)</formula>
    </cfRule>
  </conditionalFormatting>
  <conditionalFormatting sqref="J14">
    <cfRule type="expression" dxfId="1260" priority="27">
      <formula>IF(J14&lt;K14/120,TRUE,FALSE)</formula>
    </cfRule>
    <cfRule type="expression" dxfId="1259" priority="28">
      <formula>IF(J14*0.8&lt;K14/120,TRUE,FALSE)</formula>
    </cfRule>
  </conditionalFormatting>
  <conditionalFormatting sqref="J12">
    <cfRule type="expression" dxfId="1258" priority="25">
      <formula>IF(J12&lt;K12/$F$4,TRUE,FALSE)</formula>
    </cfRule>
    <cfRule type="expression" dxfId="1257" priority="26">
      <formula>IF(J12*0.8&lt;K12/$F$4,TRUE,FALSE)</formula>
    </cfRule>
  </conditionalFormatting>
  <conditionalFormatting sqref="J14">
    <cfRule type="expression" dxfId="1256" priority="23">
      <formula>IF(J14&lt;K14/$F$4,TRUE,FALSE)</formula>
    </cfRule>
    <cfRule type="expression" dxfId="1255" priority="24">
      <formula>IF(J14*0.8&lt;K14/$F$4,TRUE,FALSE)</formula>
    </cfRule>
  </conditionalFormatting>
  <conditionalFormatting sqref="J21">
    <cfRule type="expression" dxfId="1254" priority="21">
      <formula>IF(J21&lt;K21/$F$4,TRUE,FALSE)</formula>
    </cfRule>
    <cfRule type="expression" dxfId="1253" priority="22">
      <formula>IF(J21*0.8&lt;K21/$F$4,TRUE,FALSE)</formula>
    </cfRule>
  </conditionalFormatting>
  <conditionalFormatting sqref="J20">
    <cfRule type="expression" dxfId="1252" priority="19">
      <formula>IF(J20&lt;K20/$F$4,TRUE,FALSE)</formula>
    </cfRule>
    <cfRule type="expression" dxfId="1251" priority="20">
      <formula>IF(J20*0.8&lt;K20/$F$4,TRUE,FALSE)</formula>
    </cfRule>
  </conditionalFormatting>
  <conditionalFormatting sqref="J19">
    <cfRule type="expression" dxfId="1250" priority="17">
      <formula>IF(J19&lt;K19/$F$4,TRUE,FALSE)</formula>
    </cfRule>
    <cfRule type="expression" dxfId="1249" priority="18">
      <formula>IF(J19*0.8&lt;K19/$F$4,TRUE,FALSE)</formula>
    </cfRule>
  </conditionalFormatting>
  <conditionalFormatting sqref="J15">
    <cfRule type="expression" dxfId="1248" priority="15">
      <formula>IF(J15&lt;SUM(K15:K16)/$F$5,TRUE,FALSE)</formula>
    </cfRule>
    <cfRule type="expression" dxfId="1247" priority="16">
      <formula>IF(J15*0.8&lt;SUM(K15:K16)/$F$5,TRUE,FALSE)</formula>
    </cfRule>
  </conditionalFormatting>
  <conditionalFormatting sqref="J17">
    <cfRule type="expression" dxfId="1246" priority="13">
      <formula>IF(J17&lt;SUM(K17:K18)/$F$5,TRUE,FALSE)</formula>
    </cfRule>
    <cfRule type="expression" dxfId="1245" priority="14">
      <formula>IF(J17*0.8&lt;SUM(K17:K18)/$F$5,TRUE,FALSE)</formula>
    </cfRule>
  </conditionalFormatting>
  <conditionalFormatting sqref="Q18">
    <cfRule type="expression" dxfId="1244" priority="7" stopIfTrue="1">
      <formula>IF(Q24&lt;SUM(P24:P25)/$F$5,TRUE,FALSE)</formula>
    </cfRule>
    <cfRule type="expression" dxfId="1243" priority="8" stopIfTrue="1">
      <formula>IF(Q18*0.8&lt;SUM(P18:P19)/$F$5,TRUE,FALSE)</formula>
    </cfRule>
  </conditionalFormatting>
  <conditionalFormatting sqref="J19">
    <cfRule type="expression" dxfId="1242" priority="5">
      <formula>IF(J19&lt;SUM(K19:K20)/$F$5,TRUE,FALSE)</formula>
    </cfRule>
    <cfRule type="expression" dxfId="1241" priority="6">
      <formula>IF(J19*0.8&lt;SUM(K19:K20)/$F$5,TRUE,FALSE)</formula>
    </cfRule>
  </conditionalFormatting>
  <conditionalFormatting sqref="J19:J20">
    <cfRule type="expression" dxfId="1240" priority="3">
      <formula>IF(J19&lt;K19/$F$4,TRUE,FALSE)</formula>
    </cfRule>
    <cfRule type="expression" dxfId="1239" priority="4">
      <formula>IF(J19*0.8&lt;K19/$F$4,TRUE,FALSE)</formula>
    </cfRule>
  </conditionalFormatting>
  <conditionalFormatting sqref="J19">
    <cfRule type="expression" dxfId="1238" priority="1">
      <formula>IF(J19&lt;SUM(K19:K20)/$F$5,TRUE,FALSE)</formula>
    </cfRule>
    <cfRule type="expression" dxfId="1237" priority="2">
      <formula>IF(J19*0.8&lt;SUM(K19:K20)/$F$5,TRUE,FALSE)</formula>
    </cfRule>
  </conditionalFormatting>
  <conditionalFormatting sqref="Y11:Z11 A11:B11">
    <cfRule type="expression" dxfId="1236" priority="124" stopIfTrue="1">
      <formula>IF($AK$43/$P$43&gt;=0.5,TRUE)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5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8"/>
  <sheetViews>
    <sheetView showGridLines="0" topLeftCell="C1" zoomScale="80" zoomScaleNormal="80" workbookViewId="0">
      <selection activeCell="E31" sqref="E31:W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160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239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200</v>
      </c>
      <c r="J4" s="2"/>
      <c r="K4" s="14" t="s">
        <v>7</v>
      </c>
      <c r="L4" s="350" t="s">
        <v>169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208</v>
      </c>
      <c r="G5" s="16"/>
      <c r="H5" s="14" t="s">
        <v>11</v>
      </c>
      <c r="I5" s="17">
        <v>100</v>
      </c>
      <c r="J5" s="2"/>
      <c r="K5" s="14" t="s">
        <v>12</v>
      </c>
      <c r="L5" s="226" t="s">
        <v>171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26" t="s">
        <v>172</v>
      </c>
      <c r="M6" s="76"/>
      <c r="N6" s="14" t="s">
        <v>14</v>
      </c>
      <c r="O6" s="368">
        <v>22000</v>
      </c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IF(ISBLANK(P26),N50,O27)</f>
        <v>45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25" t="s">
        <v>25</v>
      </c>
      <c r="AC10" s="225" t="s">
        <v>34</v>
      </c>
      <c r="AD10" s="225" t="s">
        <v>35</v>
      </c>
      <c r="AE10" s="225" t="s">
        <v>36</v>
      </c>
      <c r="AF10" s="78" t="s">
        <v>37</v>
      </c>
      <c r="AG10" s="225" t="s">
        <v>38</v>
      </c>
      <c r="AH10" s="225" t="s">
        <v>39</v>
      </c>
      <c r="AI10" s="225" t="s">
        <v>40</v>
      </c>
      <c r="AJ10" s="225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82" t="s">
        <v>37</v>
      </c>
      <c r="D12" s="369" t="s">
        <v>288</v>
      </c>
      <c r="E12" s="370"/>
      <c r="F12" s="370"/>
      <c r="G12" s="370"/>
      <c r="H12" s="370"/>
      <c r="I12" s="223">
        <v>1</v>
      </c>
      <c r="J12" s="223">
        <v>20</v>
      </c>
      <c r="K12" s="253">
        <f>2500/2</f>
        <v>1250</v>
      </c>
      <c r="L12" s="223">
        <v>1</v>
      </c>
      <c r="M12" s="30">
        <f>IF(SUM(K12,P12)&gt;0,SUM(K12,P12),"")</f>
        <v>2950</v>
      </c>
      <c r="N12" s="31"/>
      <c r="O12" s="23">
        <v>2</v>
      </c>
      <c r="P12" s="223">
        <v>1700</v>
      </c>
      <c r="Q12" s="223">
        <v>20</v>
      </c>
      <c r="R12" s="223">
        <v>1</v>
      </c>
      <c r="S12" s="370" t="s">
        <v>219</v>
      </c>
      <c r="T12" s="370"/>
      <c r="U12" s="370"/>
      <c r="V12" s="370"/>
      <c r="W12" s="371"/>
      <c r="X12" s="82" t="s">
        <v>37</v>
      </c>
      <c r="Y12" s="34"/>
      <c r="Z12" s="34"/>
      <c r="AA12" s="2"/>
      <c r="AB12" s="32">
        <f t="shared" ref="AB12:AB21" si="0">IF(AND($C12="P",$X12="P"),SUM($K12,$P12),IF($C12="P",$K12,IF($X12="P",$P12,0)))</f>
        <v>0</v>
      </c>
      <c r="AC12" s="32">
        <f t="shared" ref="AC12:AC21" si="1">IF(AND($C12="I",$X12="I"),SUM($K12,$P12),IF($C12="I",$K12,IF($X12="I",$P12,0)))</f>
        <v>0</v>
      </c>
      <c r="AD12" s="32">
        <f t="shared" ref="AD12:AD21" si="2">IF(AND($C12="F",$X12="F"),SUM($K12,$P12),IF($C12="F",$K12,IF($X12="F",$P12,0)))</f>
        <v>0</v>
      </c>
      <c r="AE12" s="32">
        <f t="shared" ref="AE12:AE21" si="3">IF(AND($C12="HID",$X12="HID"),SUM($K12,$P12),IF($C12="HID",$K12,IF($X12="HID",$P12,0)))</f>
        <v>0</v>
      </c>
      <c r="AF12" s="32">
        <f t="shared" ref="AF12:AF21" si="4">IF(AND($C12="R",$X12="R"),SUM($K12,$P12),IF($C12="R",$K12,IF($X12="R",$P12,0)))</f>
        <v>2950</v>
      </c>
      <c r="AG12" s="32">
        <f t="shared" ref="AG12:AG21" si="5">IF(AND($C12="LM",$X12="LM"),SUM($K12,$P12),IF($C12="LM",$K12,IF($X12="LM",$P12,0)))</f>
        <v>0</v>
      </c>
      <c r="AH12" s="32">
        <f t="shared" ref="AH12:AH21" si="6">IF(AND($C12="M",$X12="M"),SUM($K12,$P12),IF($C12="M",$K12,IF($X12="M",$P12,0)))</f>
        <v>0</v>
      </c>
      <c r="AI12" s="32">
        <f t="shared" ref="AI12:AI21" si="7">IF(AND($C12="H",$X12="H"),SUM($K12,$P12),IF($C12="H",$K12,IF($X12="H",$P12,0)))</f>
        <v>0</v>
      </c>
      <c r="AJ12" s="32">
        <f t="shared" ref="AJ12:AJ21" si="8">IF(AND($C12="C",$X12="C"),SUM($K12,$P12),IF($C12="C",$K12,IF($X12="C",$P12,0)))</f>
        <v>0</v>
      </c>
      <c r="AK12" s="32">
        <f t="shared" ref="AK12:AK21" si="9">IF(AND($C12="O",$X12="O"),SUM($K12,$P12),IF($C12="O",$K12,IF($X12="O",$P12,0)))</f>
        <v>0</v>
      </c>
    </row>
    <row r="13" spans="1:39" ht="24" customHeight="1">
      <c r="A13" s="34"/>
      <c r="B13" s="34"/>
      <c r="C13" s="82" t="s">
        <v>37</v>
      </c>
      <c r="D13" s="369" t="s">
        <v>287</v>
      </c>
      <c r="E13" s="370"/>
      <c r="F13" s="370"/>
      <c r="G13" s="370"/>
      <c r="H13" s="370"/>
      <c r="I13" s="223">
        <v>1</v>
      </c>
      <c r="J13" s="223">
        <v>20</v>
      </c>
      <c r="K13" s="223">
        <f>2500/2</f>
        <v>1250</v>
      </c>
      <c r="L13" s="223">
        <v>3</v>
      </c>
      <c r="M13" s="31"/>
      <c r="N13" s="30">
        <f>IF(SUM(K13,P13)&gt;0,SUM(K13,P13),"")</f>
        <v>3150</v>
      </c>
      <c r="O13" s="23">
        <v>4</v>
      </c>
      <c r="P13" s="223">
        <f>700*2+500</f>
        <v>1900</v>
      </c>
      <c r="Q13" s="223">
        <v>20</v>
      </c>
      <c r="R13" s="223">
        <v>1</v>
      </c>
      <c r="S13" s="370" t="s">
        <v>220</v>
      </c>
      <c r="T13" s="370"/>
      <c r="U13" s="370"/>
      <c r="V13" s="370"/>
      <c r="W13" s="371"/>
      <c r="X13" s="82" t="s">
        <v>37</v>
      </c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3150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39" ht="24" customHeight="1">
      <c r="A14" s="34"/>
      <c r="B14" s="34"/>
      <c r="C14" s="82" t="s">
        <v>37</v>
      </c>
      <c r="D14" s="369" t="s">
        <v>282</v>
      </c>
      <c r="E14" s="370"/>
      <c r="F14" s="370"/>
      <c r="G14" s="370"/>
      <c r="H14" s="370"/>
      <c r="I14" s="223">
        <v>1</v>
      </c>
      <c r="J14" s="223">
        <v>20</v>
      </c>
      <c r="K14" s="34">
        <v>500</v>
      </c>
      <c r="L14" s="223">
        <v>5</v>
      </c>
      <c r="M14" s="30">
        <f>IF(SUM(K14,P14)&gt;0,SUM(K14,P14),"")</f>
        <v>680</v>
      </c>
      <c r="N14" s="31"/>
      <c r="O14" s="23">
        <v>6</v>
      </c>
      <c r="P14" s="34">
        <v>180</v>
      </c>
      <c r="Q14" s="223">
        <v>20</v>
      </c>
      <c r="R14" s="223">
        <v>1</v>
      </c>
      <c r="S14" s="372" t="s">
        <v>281</v>
      </c>
      <c r="T14" s="373"/>
      <c r="U14" s="373"/>
      <c r="V14" s="373"/>
      <c r="W14" s="374"/>
      <c r="X14" s="82" t="s">
        <v>37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680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39" ht="24" customHeight="1">
      <c r="A15" s="34"/>
      <c r="B15" s="34"/>
      <c r="C15" s="82" t="s">
        <v>41</v>
      </c>
      <c r="D15" s="391" t="s">
        <v>179</v>
      </c>
      <c r="E15" s="392"/>
      <c r="F15" s="392"/>
      <c r="G15" s="392"/>
      <c r="H15" s="392"/>
      <c r="I15" s="267">
        <v>2</v>
      </c>
      <c r="J15" s="267">
        <v>30</v>
      </c>
      <c r="K15" s="223">
        <v>0</v>
      </c>
      <c r="L15" s="33">
        <v>7</v>
      </c>
      <c r="M15" s="31"/>
      <c r="N15" s="30">
        <f>IF(SUM(K15,P15)&gt;0,SUM(K15,P15),"")</f>
        <v>480</v>
      </c>
      <c r="O15" s="223">
        <v>8</v>
      </c>
      <c r="P15" s="223">
        <f>80*6</f>
        <v>480</v>
      </c>
      <c r="Q15" s="223">
        <v>20</v>
      </c>
      <c r="R15" s="223">
        <v>1</v>
      </c>
      <c r="S15" s="372" t="s">
        <v>175</v>
      </c>
      <c r="T15" s="373"/>
      <c r="U15" s="373"/>
      <c r="V15" s="373"/>
      <c r="W15" s="374"/>
      <c r="X15" s="82" t="s">
        <v>35</v>
      </c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480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39" ht="24" customHeight="1">
      <c r="A16" s="34"/>
      <c r="B16" s="34"/>
      <c r="C16" s="82" t="s">
        <v>41</v>
      </c>
      <c r="D16" s="391"/>
      <c r="E16" s="392"/>
      <c r="F16" s="392"/>
      <c r="G16" s="392"/>
      <c r="H16" s="392"/>
      <c r="I16" s="267"/>
      <c r="J16" s="267"/>
      <c r="K16" s="223">
        <v>0</v>
      </c>
      <c r="L16" s="33">
        <v>9</v>
      </c>
      <c r="M16" s="30" t="str">
        <f>IF(SUM(K16,P16)&gt;0,SUM(K16,P16),"")</f>
        <v/>
      </c>
      <c r="N16" s="31"/>
      <c r="O16" s="223">
        <v>10</v>
      </c>
      <c r="P16" s="34">
        <v>0</v>
      </c>
      <c r="Q16" s="268">
        <v>20</v>
      </c>
      <c r="R16" s="267">
        <v>2</v>
      </c>
      <c r="S16" s="379" t="s">
        <v>176</v>
      </c>
      <c r="T16" s="380"/>
      <c r="U16" s="380"/>
      <c r="V16" s="380"/>
      <c r="W16" s="381"/>
      <c r="X16" s="82" t="s">
        <v>37</v>
      </c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0</v>
      </c>
    </row>
    <row r="17" spans="1:37" ht="24" customHeight="1">
      <c r="A17" s="34"/>
      <c r="B17" s="34"/>
      <c r="C17" s="82" t="s">
        <v>37</v>
      </c>
      <c r="D17" s="391" t="s">
        <v>294</v>
      </c>
      <c r="E17" s="392"/>
      <c r="F17" s="392"/>
      <c r="G17" s="392"/>
      <c r="H17" s="392"/>
      <c r="I17" s="267">
        <v>2</v>
      </c>
      <c r="J17" s="267">
        <v>20</v>
      </c>
      <c r="K17" s="85">
        <f>'P5'!M20</f>
        <v>720</v>
      </c>
      <c r="L17" s="33">
        <v>11</v>
      </c>
      <c r="M17" s="31"/>
      <c r="N17" s="30">
        <f>IF(SUM(K17,P17)&gt;0,SUM(K17,P17),"")</f>
        <v>720</v>
      </c>
      <c r="O17" s="223">
        <v>12</v>
      </c>
      <c r="P17" s="223">
        <v>0</v>
      </c>
      <c r="Q17" s="270"/>
      <c r="R17" s="267"/>
      <c r="S17" s="382"/>
      <c r="T17" s="383"/>
      <c r="U17" s="383"/>
      <c r="V17" s="383"/>
      <c r="W17" s="384"/>
      <c r="X17" s="82" t="s">
        <v>37</v>
      </c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720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37" ht="24" customHeight="1">
      <c r="A18" s="34"/>
      <c r="B18" s="34"/>
      <c r="C18" s="82" t="s">
        <v>37</v>
      </c>
      <c r="D18" s="391"/>
      <c r="E18" s="392"/>
      <c r="F18" s="392"/>
      <c r="G18" s="392"/>
      <c r="H18" s="392"/>
      <c r="I18" s="267"/>
      <c r="J18" s="267"/>
      <c r="K18" s="85">
        <f>'P5'!N20</f>
        <v>150</v>
      </c>
      <c r="L18" s="223">
        <v>13</v>
      </c>
      <c r="M18" s="30">
        <f>IF(SUM(K18,P18)&gt;0,SUM(K18,P18),"")</f>
        <v>1910</v>
      </c>
      <c r="N18" s="31"/>
      <c r="O18" s="223">
        <v>14</v>
      </c>
      <c r="P18" s="223">
        <f>ROUND(3517/2,-1)</f>
        <v>1760</v>
      </c>
      <c r="Q18" s="268">
        <v>20</v>
      </c>
      <c r="R18" s="267">
        <v>2</v>
      </c>
      <c r="S18" s="379" t="s">
        <v>188</v>
      </c>
      <c r="T18" s="380"/>
      <c r="U18" s="380"/>
      <c r="V18" s="380"/>
      <c r="W18" s="381"/>
      <c r="X18" s="82" t="s">
        <v>31</v>
      </c>
      <c r="Y18" s="34"/>
      <c r="Z18" s="34"/>
      <c r="AA18" s="2"/>
      <c r="AB18" s="32">
        <f t="shared" si="0"/>
        <v>0</v>
      </c>
      <c r="AC18" s="32">
        <f t="shared" si="1"/>
        <v>0</v>
      </c>
      <c r="AD18" s="32">
        <f t="shared" si="2"/>
        <v>0</v>
      </c>
      <c r="AE18" s="32">
        <f t="shared" si="3"/>
        <v>0</v>
      </c>
      <c r="AF18" s="32">
        <f t="shared" si="4"/>
        <v>150</v>
      </c>
      <c r="AG18" s="32">
        <f t="shared" si="5"/>
        <v>0</v>
      </c>
      <c r="AH18" s="32">
        <f t="shared" si="6"/>
        <v>0</v>
      </c>
      <c r="AI18" s="32">
        <f t="shared" si="7"/>
        <v>0</v>
      </c>
      <c r="AJ18" s="32">
        <f t="shared" si="8"/>
        <v>1760</v>
      </c>
      <c r="AK18" s="32">
        <f t="shared" si="9"/>
        <v>0</v>
      </c>
    </row>
    <row r="19" spans="1:37" ht="24" customHeight="1">
      <c r="A19" s="34"/>
      <c r="B19" s="34"/>
      <c r="C19" s="82"/>
      <c r="D19" s="391" t="s">
        <v>180</v>
      </c>
      <c r="E19" s="392"/>
      <c r="F19" s="392"/>
      <c r="G19" s="392"/>
      <c r="H19" s="392"/>
      <c r="I19" s="223">
        <v>1</v>
      </c>
      <c r="J19" s="223"/>
      <c r="K19" s="223"/>
      <c r="L19" s="223">
        <v>15</v>
      </c>
      <c r="M19" s="31"/>
      <c r="N19" s="30">
        <f>IF(SUM(K19,P19)&gt;0,SUM(K19,P19),"")</f>
        <v>1760</v>
      </c>
      <c r="O19" s="223">
        <v>16</v>
      </c>
      <c r="P19" s="223">
        <f>ROUND(3517/2,-1)</f>
        <v>1760</v>
      </c>
      <c r="Q19" s="270"/>
      <c r="R19" s="267"/>
      <c r="S19" s="382"/>
      <c r="T19" s="383"/>
      <c r="U19" s="383"/>
      <c r="V19" s="383"/>
      <c r="W19" s="384"/>
      <c r="X19" s="82" t="s">
        <v>31</v>
      </c>
      <c r="Y19" s="34"/>
      <c r="Z19" s="34"/>
      <c r="AA19" s="2"/>
      <c r="AB19" s="32">
        <f t="shared" si="0"/>
        <v>0</v>
      </c>
      <c r="AC19" s="32">
        <f t="shared" si="1"/>
        <v>0</v>
      </c>
      <c r="AD19" s="32">
        <f t="shared" si="2"/>
        <v>0</v>
      </c>
      <c r="AE19" s="32">
        <f t="shared" si="3"/>
        <v>0</v>
      </c>
      <c r="AF19" s="32">
        <f t="shared" si="4"/>
        <v>0</v>
      </c>
      <c r="AG19" s="32">
        <f t="shared" si="5"/>
        <v>0</v>
      </c>
      <c r="AH19" s="32">
        <f t="shared" si="6"/>
        <v>0</v>
      </c>
      <c r="AI19" s="32">
        <f t="shared" si="7"/>
        <v>0</v>
      </c>
      <c r="AJ19" s="32">
        <f t="shared" si="8"/>
        <v>1760</v>
      </c>
      <c r="AK19" s="32">
        <f t="shared" si="9"/>
        <v>0</v>
      </c>
    </row>
    <row r="20" spans="1:37" ht="24" customHeight="1">
      <c r="A20" s="34"/>
      <c r="B20" s="34"/>
      <c r="C20" s="82"/>
      <c r="D20" s="391" t="s">
        <v>180</v>
      </c>
      <c r="E20" s="392"/>
      <c r="F20" s="392"/>
      <c r="G20" s="392"/>
      <c r="H20" s="392"/>
      <c r="I20" s="223">
        <v>1</v>
      </c>
      <c r="J20" s="223"/>
      <c r="K20" s="223"/>
      <c r="L20" s="223">
        <v>17</v>
      </c>
      <c r="M20" s="30" t="str">
        <f>IF(SUM(K20,P20)&gt;0,SUM(K20,P20),"")</f>
        <v/>
      </c>
      <c r="N20" s="31"/>
      <c r="O20" s="223">
        <v>18</v>
      </c>
      <c r="P20" s="223">
        <v>0</v>
      </c>
      <c r="Q20" s="223">
        <v>20</v>
      </c>
      <c r="R20" s="223">
        <v>1</v>
      </c>
      <c r="S20" s="372" t="s">
        <v>177</v>
      </c>
      <c r="T20" s="373"/>
      <c r="U20" s="373"/>
      <c r="V20" s="373"/>
      <c r="W20" s="374"/>
      <c r="X20" s="82" t="s">
        <v>37</v>
      </c>
      <c r="Y20" s="34"/>
      <c r="Z20" s="34"/>
      <c r="AA20" s="2"/>
      <c r="AB20" s="32">
        <f t="shared" si="0"/>
        <v>0</v>
      </c>
      <c r="AC20" s="32">
        <f t="shared" si="1"/>
        <v>0</v>
      </c>
      <c r="AD20" s="32">
        <f t="shared" si="2"/>
        <v>0</v>
      </c>
      <c r="AE20" s="32">
        <f t="shared" si="3"/>
        <v>0</v>
      </c>
      <c r="AF20" s="32">
        <f t="shared" si="4"/>
        <v>0</v>
      </c>
      <c r="AG20" s="32">
        <f t="shared" si="5"/>
        <v>0</v>
      </c>
      <c r="AH20" s="32">
        <f t="shared" si="6"/>
        <v>0</v>
      </c>
      <c r="AI20" s="32">
        <f t="shared" si="7"/>
        <v>0</v>
      </c>
      <c r="AJ20" s="32">
        <f t="shared" si="8"/>
        <v>0</v>
      </c>
      <c r="AK20" s="32">
        <f t="shared" si="9"/>
        <v>0</v>
      </c>
    </row>
    <row r="21" spans="1:37" ht="24" customHeight="1" thickBot="1">
      <c r="A21" s="34"/>
      <c r="B21" s="34"/>
      <c r="C21" s="82"/>
      <c r="D21" s="391" t="s">
        <v>180</v>
      </c>
      <c r="E21" s="392"/>
      <c r="F21" s="392"/>
      <c r="G21" s="392"/>
      <c r="H21" s="392"/>
      <c r="I21" s="223">
        <v>1</v>
      </c>
      <c r="J21" s="223"/>
      <c r="K21" s="223"/>
      <c r="L21" s="223">
        <v>19</v>
      </c>
      <c r="M21" s="31"/>
      <c r="N21" s="30" t="str">
        <f>IF(SUM(K21,P21)&gt;0,SUM(K21,P21),"")</f>
        <v/>
      </c>
      <c r="O21" s="223">
        <v>20</v>
      </c>
      <c r="P21" s="223">
        <v>0</v>
      </c>
      <c r="Q21" s="223">
        <v>20</v>
      </c>
      <c r="R21" s="223">
        <v>1</v>
      </c>
      <c r="S21" s="372" t="s">
        <v>178</v>
      </c>
      <c r="T21" s="373"/>
      <c r="U21" s="373"/>
      <c r="V21" s="373"/>
      <c r="W21" s="374"/>
      <c r="X21" s="82" t="s">
        <v>37</v>
      </c>
      <c r="Y21" s="34"/>
      <c r="Z21" s="34"/>
      <c r="AA21" s="2"/>
      <c r="AB21" s="32">
        <f t="shared" si="0"/>
        <v>0</v>
      </c>
      <c r="AC21" s="32">
        <f t="shared" si="1"/>
        <v>0</v>
      </c>
      <c r="AD21" s="32">
        <f t="shared" si="2"/>
        <v>0</v>
      </c>
      <c r="AE21" s="32">
        <f t="shared" si="3"/>
        <v>0</v>
      </c>
      <c r="AF21" s="32">
        <f t="shared" si="4"/>
        <v>0</v>
      </c>
      <c r="AG21" s="32">
        <f t="shared" si="5"/>
        <v>0</v>
      </c>
      <c r="AH21" s="32">
        <f t="shared" si="6"/>
        <v>0</v>
      </c>
      <c r="AI21" s="32">
        <f t="shared" si="7"/>
        <v>0</v>
      </c>
      <c r="AJ21" s="32">
        <f t="shared" si="8"/>
        <v>0</v>
      </c>
      <c r="AK21" s="32">
        <f t="shared" si="9"/>
        <v>0</v>
      </c>
    </row>
    <row r="22" spans="1:37" ht="24" hidden="1" customHeight="1" thickBot="1">
      <c r="A22" s="34"/>
      <c r="B22" s="35"/>
      <c r="C22" s="35"/>
      <c r="D22" s="125"/>
      <c r="E22" s="229"/>
      <c r="F22" s="229"/>
      <c r="G22" s="229"/>
      <c r="H22" s="229"/>
      <c r="I22" s="1"/>
      <c r="J22" s="1"/>
      <c r="K22" s="1"/>
      <c r="L22" s="1"/>
      <c r="M22" s="31"/>
      <c r="N22" s="30"/>
      <c r="O22" s="1"/>
      <c r="P22" s="1"/>
      <c r="Q22" s="1"/>
      <c r="R22" s="1"/>
      <c r="S22" s="229"/>
      <c r="T22" s="229"/>
      <c r="U22" s="227"/>
      <c r="V22" s="227"/>
      <c r="W22" s="228"/>
      <c r="X22" s="35"/>
      <c r="Y22" s="35"/>
      <c r="Z22" s="34"/>
      <c r="AA22" s="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24.75" customHeight="1" thickTop="1">
      <c r="A23" s="34"/>
      <c r="B23" s="83"/>
      <c r="C23" s="83"/>
      <c r="D23" s="8"/>
      <c r="E23" s="2"/>
      <c r="F23" s="2"/>
      <c r="G23" s="2"/>
      <c r="H23" s="2"/>
      <c r="I23" s="2"/>
      <c r="J23" s="2"/>
      <c r="K23" s="1"/>
      <c r="L23" s="14" t="s">
        <v>42</v>
      </c>
      <c r="M23" s="84">
        <f>IF(SUM(M12:M22)&gt;0,SUM(M12:M22),"")</f>
        <v>5540</v>
      </c>
      <c r="N23" s="84">
        <f>IF(SUM(N12:N22)&gt;0,SUM(N12:N22),"")</f>
        <v>6110</v>
      </c>
      <c r="O23" s="35" t="s">
        <v>43</v>
      </c>
      <c r="P23" s="36">
        <f>SUM(M23:N23)</f>
        <v>11650</v>
      </c>
      <c r="Q23" s="37"/>
      <c r="R23" s="1"/>
      <c r="S23" s="1"/>
      <c r="T23" s="2"/>
      <c r="U23" s="11"/>
      <c r="V23" s="11"/>
      <c r="W23" s="13"/>
      <c r="X23" s="83"/>
      <c r="Y23" s="83"/>
      <c r="Z23" s="34"/>
      <c r="AA23" s="2"/>
      <c r="AB23" s="38">
        <f t="shared" ref="AB23:AK23" si="10">SUM(AB11:AB21)</f>
        <v>0</v>
      </c>
      <c r="AC23" s="38">
        <f t="shared" si="10"/>
        <v>0</v>
      </c>
      <c r="AD23" s="38">
        <f t="shared" si="10"/>
        <v>480</v>
      </c>
      <c r="AE23" s="38">
        <f t="shared" si="10"/>
        <v>0</v>
      </c>
      <c r="AF23" s="38">
        <f t="shared" si="10"/>
        <v>7650</v>
      </c>
      <c r="AG23" s="38">
        <f t="shared" si="10"/>
        <v>0</v>
      </c>
      <c r="AH23" s="38">
        <f t="shared" si="10"/>
        <v>0</v>
      </c>
      <c r="AI23" s="38">
        <f t="shared" si="10"/>
        <v>0</v>
      </c>
      <c r="AJ23" s="38">
        <f t="shared" si="10"/>
        <v>3520</v>
      </c>
      <c r="AK23" s="38">
        <f t="shared" si="10"/>
        <v>0</v>
      </c>
    </row>
    <row r="24" spans="1:37" ht="24.75" customHeight="1">
      <c r="A24" s="34"/>
      <c r="B24" s="83"/>
      <c r="C24" s="83"/>
      <c r="D24" s="8"/>
      <c r="E24" s="2"/>
      <c r="F24" s="2"/>
      <c r="G24" s="2"/>
      <c r="H24" s="2"/>
      <c r="I24" s="2"/>
      <c r="J24" s="2"/>
      <c r="K24" s="1"/>
      <c r="L24" s="14" t="s">
        <v>100</v>
      </c>
      <c r="M24" s="39">
        <f>IF(M23="","",ROUND(M23/$F$4,3))</f>
        <v>46.167000000000002</v>
      </c>
      <c r="N24" s="39">
        <f>IF(N23="","",ROUND(N23/$F$4,3))</f>
        <v>50.917000000000002</v>
      </c>
      <c r="O24" s="40"/>
      <c r="P24" s="41"/>
      <c r="Q24" s="42" t="s">
        <v>44</v>
      </c>
      <c r="R24" s="42" t="s">
        <v>45</v>
      </c>
      <c r="S24" s="43"/>
      <c r="T24" s="2"/>
      <c r="U24" s="393" t="s">
        <v>46</v>
      </c>
      <c r="V24" s="394"/>
      <c r="W24" s="395"/>
      <c r="X24" s="83"/>
      <c r="Y24" s="83"/>
      <c r="Z24" s="34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4.75" customHeight="1">
      <c r="A25" s="34">
        <v>1</v>
      </c>
      <c r="B25" s="83"/>
      <c r="C25" s="83"/>
      <c r="D25" s="8"/>
      <c r="E25" s="18"/>
      <c r="F25" s="44"/>
      <c r="G25" s="44"/>
      <c r="H25" s="44"/>
      <c r="I25" s="44"/>
      <c r="J25" s="2"/>
      <c r="K25" s="1"/>
      <c r="L25" s="14" t="s">
        <v>47</v>
      </c>
      <c r="M25" s="45"/>
      <c r="N25" s="45"/>
      <c r="O25" s="18"/>
      <c r="P25" s="46" t="s">
        <v>48</v>
      </c>
      <c r="Q25" s="47">
        <v>39063</v>
      </c>
      <c r="R25" s="47">
        <v>39087</v>
      </c>
      <c r="S25" s="43"/>
      <c r="T25" s="2"/>
      <c r="U25" s="223" t="s">
        <v>49</v>
      </c>
      <c r="V25" s="223"/>
      <c r="W25" s="48"/>
      <c r="X25" s="83"/>
      <c r="Y25" s="83"/>
      <c r="Z25" s="34"/>
      <c r="AA25" s="2"/>
      <c r="AB25"/>
      <c r="AC25"/>
      <c r="AD25"/>
      <c r="AE25"/>
      <c r="AF25"/>
      <c r="AG25"/>
      <c r="AH25"/>
      <c r="AI25"/>
      <c r="AJ25"/>
      <c r="AK25"/>
    </row>
    <row r="26" spans="1:37" ht="24.75" customHeight="1">
      <c r="A26" s="34"/>
      <c r="B26" s="83"/>
      <c r="C26" s="83"/>
      <c r="D26" s="8"/>
      <c r="E26" s="2"/>
      <c r="F26" s="44"/>
      <c r="G26" s="44"/>
      <c r="H26" s="44"/>
      <c r="I26" s="44"/>
      <c r="J26" s="2"/>
      <c r="K26" s="1"/>
      <c r="L26" s="14" t="s">
        <v>52</v>
      </c>
      <c r="M26" s="85">
        <f>IF(ISBLANK(M25),M23,M25*$F$4)*0.8</f>
        <v>4432</v>
      </c>
      <c r="N26" s="85">
        <f>IF(ISBLANK(N25),N23,N25*$F$4)*0.8</f>
        <v>4888</v>
      </c>
      <c r="O26" s="49" t="s">
        <v>43</v>
      </c>
      <c r="P26" s="43">
        <f>SUM(M26:N26)</f>
        <v>9320</v>
      </c>
      <c r="Q26" s="49"/>
      <c r="R26" s="1"/>
      <c r="S26" s="37"/>
      <c r="T26" s="2"/>
      <c r="U26" s="50">
        <f>IF(OR(M23="",N23=""),"",IF(M23&gt;=N23,(M23-N23)/M23,(N23-M23)/N23))</f>
        <v>9.3289689034369891E-2</v>
      </c>
      <c r="V26" s="50"/>
      <c r="W26" s="51"/>
      <c r="X26" s="83"/>
      <c r="Y26" s="83"/>
      <c r="Z26" s="34"/>
      <c r="AA26" s="2"/>
      <c r="AB26"/>
      <c r="AC26"/>
      <c r="AD26"/>
      <c r="AE26"/>
      <c r="AF26"/>
      <c r="AG26"/>
      <c r="AH26"/>
      <c r="AI26"/>
      <c r="AJ26"/>
      <c r="AK26"/>
    </row>
    <row r="27" spans="1:37" ht="24.75" customHeight="1" thickBot="1">
      <c r="A27" s="34"/>
      <c r="B27" s="83"/>
      <c r="C27" s="83"/>
      <c r="D27" s="396"/>
      <c r="E27" s="397"/>
      <c r="F27" s="53"/>
      <c r="G27" s="53"/>
      <c r="H27" s="53"/>
      <c r="I27" s="224"/>
      <c r="J27" s="54" t="s">
        <v>53</v>
      </c>
      <c r="K27" s="55">
        <f>IF(ISBLANK(P26),connected_va,P26)</f>
        <v>9320</v>
      </c>
      <c r="L27" s="56" t="s">
        <v>193</v>
      </c>
      <c r="M27" s="57"/>
      <c r="N27" s="58">
        <f>$F$5</f>
        <v>208</v>
      </c>
      <c r="O27" s="224">
        <f>ROUND(K27/N27,0)</f>
        <v>45</v>
      </c>
      <c r="P27" s="56" t="s">
        <v>56</v>
      </c>
      <c r="Q27" s="224"/>
      <c r="R27" s="59"/>
      <c r="S27" s="59"/>
      <c r="T27" s="60" t="s">
        <v>57</v>
      </c>
      <c r="U27" s="61" t="str">
        <f>IF(OR(M25="",N25=""),"",IF(M25&gt;=N25,(M25-N25)/M25,(N25-M25)/N25))</f>
        <v/>
      </c>
      <c r="V27" s="61" t="e">
        <f>IF(OR(N25="",#REF!=""),"",IF(N25&gt;=#REF!,(N25-#REF!)/N25,(#REF!-N25)/#REF!))</f>
        <v>#REF!</v>
      </c>
      <c r="W27" s="62" t="e">
        <f>IF(OR(#REF!="",M25=""),"",IF(#REF!&gt;=M25,(#REF!-M25)/#REF!,(M25-#REF!)/M25))</f>
        <v>#REF!</v>
      </c>
      <c r="X27" s="83"/>
      <c r="Y27" s="83"/>
      <c r="Z27" s="34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4.75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75" hidden="1" customHeight="1">
      <c r="A29" s="2"/>
      <c r="B29" s="2"/>
      <c r="C29" s="2"/>
      <c r="D29" s="401" t="s">
        <v>81</v>
      </c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4.75" hidden="1" customHeight="1">
      <c r="A30" s="2"/>
      <c r="B30" s="2"/>
      <c r="C30" s="2"/>
      <c r="D30" s="73">
        <v>1</v>
      </c>
      <c r="E30" s="404" t="s">
        <v>82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hidden="1" customHeight="1">
      <c r="A31" s="2"/>
      <c r="B31" s="2"/>
      <c r="C31" s="2"/>
      <c r="D31" s="73">
        <v>2</v>
      </c>
      <c r="E31" s="404" t="s">
        <v>183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4.75" hidden="1" customHeight="1">
      <c r="A32" s="2"/>
      <c r="B32" s="2"/>
      <c r="C32" s="2"/>
      <c r="D32" s="73">
        <v>3</v>
      </c>
      <c r="E32" s="404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4.75" customHeight="1">
      <c r="A34" s="2"/>
      <c r="B34" s="2"/>
      <c r="C34" s="2"/>
      <c r="D34" s="398" t="s">
        <v>58</v>
      </c>
      <c r="E34" s="398"/>
      <c r="F34" s="2"/>
      <c r="G34" s="63" t="s">
        <v>59</v>
      </c>
      <c r="H34" s="64" t="s">
        <v>60</v>
      </c>
      <c r="I34" s="65"/>
      <c r="J34" s="63" t="s">
        <v>61</v>
      </c>
      <c r="K34" s="65"/>
      <c r="L34" s="63" t="s">
        <v>62</v>
      </c>
      <c r="M34" s="65"/>
      <c r="N34" s="63" t="s">
        <v>63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4.75" customHeight="1">
      <c r="A35" s="2"/>
      <c r="B35" s="2"/>
      <c r="C35" s="2"/>
      <c r="D35" s="66" t="s">
        <v>64</v>
      </c>
      <c r="E35" s="1"/>
      <c r="F35" s="2"/>
      <c r="G35" s="43">
        <f>ROUND(J35*H35,0)</f>
        <v>0</v>
      </c>
      <c r="H35" s="67">
        <v>1</v>
      </c>
      <c r="I35" s="1" t="s">
        <v>43</v>
      </c>
      <c r="J35" s="43">
        <f>$AB$23</f>
        <v>0</v>
      </c>
      <c r="K35" s="1" t="s">
        <v>65</v>
      </c>
      <c r="L35" s="68">
        <v>1</v>
      </c>
      <c r="M35" s="1" t="s">
        <v>43</v>
      </c>
      <c r="N35" s="43">
        <f>ROUND(J35*L35,0)</f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4.75" customHeight="1">
      <c r="A36" s="2"/>
      <c r="B36" s="2"/>
      <c r="C36" s="2"/>
      <c r="D36" s="66" t="s">
        <v>66</v>
      </c>
      <c r="E36" s="1"/>
      <c r="F36" s="2"/>
      <c r="G36" s="1"/>
      <c r="H36" s="16"/>
      <c r="I36" s="1"/>
      <c r="J36" s="43"/>
      <c r="K36" s="1"/>
      <c r="L36" s="2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4.75" customHeight="1">
      <c r="A37" s="2"/>
      <c r="B37" s="2"/>
      <c r="C37" s="2"/>
      <c r="D37" s="69" t="s">
        <v>67</v>
      </c>
      <c r="E37" s="1"/>
      <c r="F37" s="2"/>
      <c r="G37" s="43">
        <f>ROUND(J37*H37,0)</f>
        <v>0</v>
      </c>
      <c r="H37" s="67">
        <v>1</v>
      </c>
      <c r="I37" s="1" t="s">
        <v>43</v>
      </c>
      <c r="J37" s="43">
        <f>$AC$23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4.75" customHeight="1">
      <c r="A38" s="2"/>
      <c r="B38" s="2"/>
      <c r="C38" s="2"/>
      <c r="D38" s="69" t="s">
        <v>68</v>
      </c>
      <c r="E38" s="1"/>
      <c r="F38" s="2"/>
      <c r="G38" s="43">
        <f>ROUND(J38*H38,0)</f>
        <v>456</v>
      </c>
      <c r="H38" s="67">
        <v>0.95</v>
      </c>
      <c r="I38" s="1" t="s">
        <v>43</v>
      </c>
      <c r="J38" s="43">
        <f>$AD$23</f>
        <v>480</v>
      </c>
      <c r="K38" s="1" t="s">
        <v>65</v>
      </c>
      <c r="L38" s="68">
        <v>1.25</v>
      </c>
      <c r="M38" s="1" t="s">
        <v>43</v>
      </c>
      <c r="N38" s="43">
        <f>ROUND(J38*L38,0)</f>
        <v>600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4.75" customHeight="1">
      <c r="A39" s="2"/>
      <c r="B39" s="2"/>
      <c r="C39" s="2"/>
      <c r="D39" s="69" t="s">
        <v>69</v>
      </c>
      <c r="E39" s="1"/>
      <c r="F39" s="2"/>
      <c r="G39" s="43">
        <f>ROUND(J39*H39,0)</f>
        <v>0</v>
      </c>
      <c r="H39" s="67">
        <v>0.9</v>
      </c>
      <c r="I39" s="1" t="s">
        <v>43</v>
      </c>
      <c r="J39" s="43">
        <f>$AE$23</f>
        <v>0</v>
      </c>
      <c r="K39" s="1" t="s">
        <v>65</v>
      </c>
      <c r="L39" s="68">
        <v>1.25</v>
      </c>
      <c r="M39" s="1" t="s">
        <v>43</v>
      </c>
      <c r="N39" s="43">
        <f>ROUND(J39*L39,0)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75" customHeight="1">
      <c r="A40" s="2"/>
      <c r="B40" s="2"/>
      <c r="C40" s="2"/>
      <c r="D40" s="66" t="s">
        <v>70</v>
      </c>
      <c r="E40" s="1"/>
      <c r="F40" s="2"/>
      <c r="G40" s="1"/>
      <c r="H40" s="16"/>
      <c r="I40" s="1"/>
      <c r="J40" s="43"/>
      <c r="K40" s="37"/>
      <c r="L40" s="2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4.75" customHeight="1">
      <c r="A41" s="2"/>
      <c r="B41" s="2"/>
      <c r="C41" s="2"/>
      <c r="D41" s="69" t="s">
        <v>71</v>
      </c>
      <c r="E41" s="1"/>
      <c r="F41" s="2"/>
      <c r="G41" s="43">
        <f>ROUND(J41*H41,0)</f>
        <v>7650</v>
      </c>
      <c r="H41" s="67">
        <v>1</v>
      </c>
      <c r="I41" s="1" t="s">
        <v>43</v>
      </c>
      <c r="J41" s="43">
        <f>IF($AF$23&lt;=10000,$AF$23,10000)</f>
        <v>7650</v>
      </c>
      <c r="K41" s="1" t="s">
        <v>65</v>
      </c>
      <c r="L41" s="68">
        <v>1</v>
      </c>
      <c r="M41" s="1" t="s">
        <v>43</v>
      </c>
      <c r="N41" s="43">
        <f>ROUND(J41*L41,0)</f>
        <v>7650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4.75" customHeight="1">
      <c r="A42" s="2"/>
      <c r="B42" s="2"/>
      <c r="C42" s="2"/>
      <c r="D42" s="69" t="s">
        <v>72</v>
      </c>
      <c r="E42" s="1"/>
      <c r="F42" s="2"/>
      <c r="G42" s="43">
        <f>ROUND(J42*H42,0)</f>
        <v>0</v>
      </c>
      <c r="H42" s="67">
        <v>1</v>
      </c>
      <c r="I42" s="1" t="s">
        <v>43</v>
      </c>
      <c r="J42" s="43">
        <f>IF($AF$23&lt;=10000,0,$AF$23-10000)</f>
        <v>0</v>
      </c>
      <c r="K42" s="1" t="s">
        <v>65</v>
      </c>
      <c r="L42" s="68">
        <v>0.5</v>
      </c>
      <c r="M42" s="1" t="s">
        <v>43</v>
      </c>
      <c r="N42" s="43">
        <f>ROUND(J42*L42,0)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4.75" customHeight="1">
      <c r="A43" s="2"/>
      <c r="B43" s="2"/>
      <c r="C43" s="2"/>
      <c r="D43" s="66" t="s">
        <v>73</v>
      </c>
      <c r="E43" s="1"/>
      <c r="F43" s="2"/>
      <c r="G43" s="1"/>
      <c r="H43" s="16"/>
      <c r="I43" s="1"/>
      <c r="J43" s="43"/>
      <c r="K43" s="37"/>
      <c r="L43" s="2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4.75" customHeight="1">
      <c r="A44" s="2"/>
      <c r="B44" s="2"/>
      <c r="C44" s="2"/>
      <c r="D44" s="69" t="s">
        <v>74</v>
      </c>
      <c r="E44" s="1"/>
      <c r="F44" s="2"/>
      <c r="G44" s="43">
        <f>ROUND(J44*H44,0)</f>
        <v>0</v>
      </c>
      <c r="H44" s="67">
        <v>0.8</v>
      </c>
      <c r="I44" s="1" t="s">
        <v>43</v>
      </c>
      <c r="J44" s="43">
        <f>$AG$23</f>
        <v>0</v>
      </c>
      <c r="K44" s="1" t="s">
        <v>65</v>
      </c>
      <c r="L44" s="68">
        <v>1.25</v>
      </c>
      <c r="M44" s="1" t="s">
        <v>43</v>
      </c>
      <c r="N44" s="43">
        <f>ROUND(J44*L44,0)</f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4.75" customHeight="1">
      <c r="A45" s="2"/>
      <c r="B45" s="2"/>
      <c r="C45" s="2"/>
      <c r="D45" s="69" t="s">
        <v>75</v>
      </c>
      <c r="E45" s="1"/>
      <c r="F45" s="2"/>
      <c r="G45" s="43">
        <f>ROUND(J45*H45,0)</f>
        <v>0</v>
      </c>
      <c r="H45" s="67">
        <v>0.8</v>
      </c>
      <c r="I45" s="1" t="s">
        <v>43</v>
      </c>
      <c r="J45" s="43">
        <f>$AH$23</f>
        <v>0</v>
      </c>
      <c r="K45" s="1" t="s">
        <v>65</v>
      </c>
      <c r="L45" s="68">
        <v>1</v>
      </c>
      <c r="M45" s="1" t="s">
        <v>43</v>
      </c>
      <c r="N45" s="43">
        <f>ROUND(J45*L45,0)</f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4.75" customHeight="1">
      <c r="A46" s="2"/>
      <c r="B46" s="2"/>
      <c r="C46" s="2"/>
      <c r="D46" s="66" t="s">
        <v>76</v>
      </c>
      <c r="E46" s="1"/>
      <c r="F46" s="2"/>
      <c r="G46" s="43">
        <f>ROUND(J46*H46,0)</f>
        <v>0</v>
      </c>
      <c r="H46" s="67">
        <v>0.8</v>
      </c>
      <c r="I46" s="1" t="s">
        <v>43</v>
      </c>
      <c r="J46" s="43">
        <f>$AI$23</f>
        <v>0</v>
      </c>
      <c r="K46" s="1" t="s">
        <v>65</v>
      </c>
      <c r="L46" s="68">
        <v>1</v>
      </c>
      <c r="M46" s="1" t="s">
        <v>43</v>
      </c>
      <c r="N46" s="43">
        <f>ROUND(J46*L46,0)</f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4.75" customHeight="1">
      <c r="A47" s="2"/>
      <c r="B47" s="2"/>
      <c r="C47" s="2"/>
      <c r="D47" s="66" t="s">
        <v>77</v>
      </c>
      <c r="E47" s="1"/>
      <c r="F47" s="2"/>
      <c r="G47" s="43">
        <f>ROUND(J47*H47,0)</f>
        <v>2816</v>
      </c>
      <c r="H47" s="67">
        <v>0.8</v>
      </c>
      <c r="I47" s="1" t="s">
        <v>43</v>
      </c>
      <c r="J47" s="43">
        <f>$AJ$23</f>
        <v>3520</v>
      </c>
      <c r="K47" s="1" t="s">
        <v>65</v>
      </c>
      <c r="L47" s="68">
        <v>1</v>
      </c>
      <c r="M47" s="1" t="s">
        <v>43</v>
      </c>
      <c r="N47" s="43">
        <f>ROUND(J47*L47,0)</f>
        <v>3520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4.75" customHeight="1">
      <c r="A48" s="2"/>
      <c r="B48" s="2"/>
      <c r="C48" s="2"/>
      <c r="D48" s="66" t="s">
        <v>78</v>
      </c>
      <c r="E48" s="1"/>
      <c r="F48" s="2"/>
      <c r="G48" s="70">
        <f>ROUND(J48*H48,0)</f>
        <v>0</v>
      </c>
      <c r="H48" s="67">
        <v>1</v>
      </c>
      <c r="I48" s="1" t="s">
        <v>43</v>
      </c>
      <c r="J48" s="70">
        <f>$AK$23</f>
        <v>0</v>
      </c>
      <c r="K48" s="1" t="s">
        <v>65</v>
      </c>
      <c r="L48" s="68">
        <v>1</v>
      </c>
      <c r="M48" s="1" t="s">
        <v>43</v>
      </c>
      <c r="N48" s="70">
        <f>ROUND(J48*L48,0)</f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76" ht="24.75" customHeight="1">
      <c r="A49" s="2"/>
      <c r="B49" s="2"/>
      <c r="C49" s="2"/>
      <c r="D49" s="1"/>
      <c r="E49" s="1"/>
      <c r="F49" s="2"/>
      <c r="G49" s="43">
        <f>SUM(G35:G48)</f>
        <v>10922</v>
      </c>
      <c r="H49" s="37" t="s">
        <v>79</v>
      </c>
      <c r="I49" s="1"/>
      <c r="J49" s="43">
        <f>SUM(J35:J48)</f>
        <v>11650</v>
      </c>
      <c r="K49" s="2" t="s">
        <v>61</v>
      </c>
      <c r="L49" s="2"/>
      <c r="M49" s="1"/>
      <c r="N49" s="43">
        <f>SUM(N35:N48)</f>
        <v>11770</v>
      </c>
      <c r="O49" s="2" t="s">
        <v>61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76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71" t="s">
        <v>80</v>
      </c>
      <c r="N50" s="116">
        <f>ROUND($N$49/$F$5,0)</f>
        <v>57</v>
      </c>
      <c r="O50" s="72" t="s">
        <v>56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6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76" ht="24.75" customHeight="1">
      <c r="A52" s="2"/>
      <c r="B52" s="2"/>
      <c r="C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76" ht="24.75" customHeight="1">
      <c r="A53" s="2"/>
      <c r="B53" s="2"/>
      <c r="C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76" ht="24.75" customHeight="1">
      <c r="A54" s="2"/>
      <c r="B54" s="2"/>
      <c r="C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76" ht="24.75" customHeight="1">
      <c r="A55" s="2"/>
      <c r="B55" s="2"/>
      <c r="C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76" ht="24.75" customHeight="1">
      <c r="A56" s="2"/>
      <c r="B56" s="2"/>
      <c r="C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76" ht="24.75" customHeight="1">
      <c r="A57" s="2"/>
      <c r="B57" s="2"/>
      <c r="C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76" ht="24.75" customHeight="1">
      <c r="A58" s="2"/>
      <c r="B58" s="2"/>
      <c r="C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76" ht="24.75" customHeight="1">
      <c r="A59" s="2"/>
      <c r="B59" s="2"/>
      <c r="C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76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76" s="2" customFormat="1" ht="24.75" customHeight="1">
      <c r="AM61" s="1"/>
      <c r="AZ61" s="1"/>
    </row>
    <row r="62" spans="1:76" s="2" customFormat="1" ht="24.75" customHeight="1">
      <c r="AM62" s="1"/>
      <c r="AZ62" s="1"/>
    </row>
    <row r="63" spans="1:76" ht="24.75" customHeight="1">
      <c r="A63" s="117" t="s">
        <v>145</v>
      </c>
      <c r="AO63" s="74" t="s">
        <v>83</v>
      </c>
      <c r="AP63" s="74"/>
      <c r="AW63" s="399"/>
      <c r="AX63" s="399"/>
      <c r="BB63" s="74" t="s">
        <v>84</v>
      </c>
      <c r="BJ63" s="2"/>
      <c r="BK63" s="74" t="s">
        <v>85</v>
      </c>
      <c r="BL63" s="74"/>
      <c r="BU63" s="399"/>
      <c r="BV63" s="399"/>
      <c r="BW63" s="399"/>
      <c r="BX63" s="399"/>
    </row>
    <row r="64" spans="1:76" ht="24.75" customHeight="1">
      <c r="A64" s="117" t="s">
        <v>146</v>
      </c>
      <c r="AO64" s="400" t="s">
        <v>86</v>
      </c>
      <c r="AP64" s="400"/>
      <c r="AQ64" s="400"/>
      <c r="AR64" s="400"/>
      <c r="AS64" s="400"/>
      <c r="AT64" s="400"/>
      <c r="AU64" s="400"/>
      <c r="AV64" s="400"/>
      <c r="AW64" s="400"/>
      <c r="AX64" s="400"/>
      <c r="BJ64" s="2"/>
      <c r="BK64" s="400" t="s">
        <v>86</v>
      </c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</row>
    <row r="65" spans="39:76" ht="24.75" customHeight="1">
      <c r="AO65" s="411" t="s">
        <v>87</v>
      </c>
      <c r="AP65" s="411"/>
      <c r="AQ65" s="411"/>
      <c r="AR65" s="412" t="str">
        <f>$E$1</f>
        <v>P3</v>
      </c>
      <c r="AS65" s="412"/>
      <c r="AT65" s="412"/>
      <c r="AU65" s="412"/>
      <c r="AV65" s="412"/>
      <c r="AW65" s="412"/>
      <c r="AX65" s="412"/>
      <c r="BB65" s="75" t="s">
        <v>88</v>
      </c>
      <c r="BJ65" s="2"/>
      <c r="BK65" s="411" t="s">
        <v>87</v>
      </c>
      <c r="BL65" s="411"/>
      <c r="BM65" s="411"/>
      <c r="BN65" s="412" t="str">
        <f>$E$1</f>
        <v>P3</v>
      </c>
      <c r="BO65" s="412"/>
      <c r="BP65" s="412"/>
      <c r="BQ65" s="412"/>
      <c r="BR65" s="412"/>
      <c r="BS65" s="412"/>
      <c r="BT65" s="412"/>
      <c r="BU65" s="412"/>
      <c r="BV65" s="412"/>
      <c r="BW65" s="412"/>
      <c r="BX65" s="412"/>
    </row>
    <row r="66" spans="39:76" ht="24.75" customHeight="1">
      <c r="AO66" s="413" t="s">
        <v>89</v>
      </c>
      <c r="AP66" s="413"/>
      <c r="AQ66" s="413"/>
      <c r="AR66" s="414" t="str">
        <f>$O$1</f>
        <v>Site MDP #3,5 (100A CB)</v>
      </c>
      <c r="AS66" s="414"/>
      <c r="AT66" s="414"/>
      <c r="AU66" s="414"/>
      <c r="AV66" s="414"/>
      <c r="AW66" s="414"/>
      <c r="AX66" s="414"/>
      <c r="BB66" s="75" t="s">
        <v>90</v>
      </c>
      <c r="BJ66" s="2"/>
      <c r="BK66" s="413" t="s">
        <v>89</v>
      </c>
      <c r="BL66" s="413"/>
      <c r="BM66" s="413"/>
      <c r="BN66" s="414" t="str">
        <f>$O$1</f>
        <v>Site MDP #3,5 (100A CB)</v>
      </c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</row>
    <row r="67" spans="39:76" ht="24.75" customHeight="1">
      <c r="AO67" s="421" t="str">
        <f>CONCATENATE("VOLTAGE:  ",$F$4,"/",$F$5,"V ",$F$6,"-PHASE ",$F$7," WIRE")</f>
        <v>VOLTAGE:  120/208V 1-PHASE 3 WIRE</v>
      </c>
      <c r="AP67" s="422"/>
      <c r="AQ67" s="422"/>
      <c r="AR67" s="422"/>
      <c r="AS67" s="423"/>
      <c r="AT67" s="407" t="s">
        <v>91</v>
      </c>
      <c r="AU67" s="408"/>
      <c r="AV67" s="408"/>
      <c r="AW67" s="409">
        <f ca="1">TODAY()</f>
        <v>40707</v>
      </c>
      <c r="AX67" s="410"/>
      <c r="BB67" s="75" t="s">
        <v>92</v>
      </c>
      <c r="BJ67" s="2"/>
      <c r="BK67" s="421" t="str">
        <f>CONCATENATE("VOLTAGE:  ",$F$4,"/",$F$5,"V ",$F$6,"-PHASE ",$F$7," WIRE")</f>
        <v>VOLTAGE:  120/208V 1-PHASE 3 WIRE</v>
      </c>
      <c r="BL67" s="422"/>
      <c r="BM67" s="422"/>
      <c r="BN67" s="422"/>
      <c r="BO67" s="422"/>
      <c r="BP67" s="422"/>
      <c r="BQ67" s="423"/>
      <c r="BR67" s="407" t="s">
        <v>91</v>
      </c>
      <c r="BS67" s="408"/>
      <c r="BT67" s="408"/>
      <c r="BU67" s="409">
        <f ca="1">TODAY()</f>
        <v>40707</v>
      </c>
      <c r="BV67" s="409"/>
      <c r="BW67" s="409"/>
      <c r="BX67" s="410"/>
    </row>
    <row r="68" spans="39:76" ht="24.75" customHeight="1">
      <c r="AM68" s="32">
        <v>1</v>
      </c>
      <c r="AO68" s="415" t="s">
        <v>93</v>
      </c>
      <c r="AP68" s="416"/>
      <c r="AQ68" s="417" t="s">
        <v>94</v>
      </c>
      <c r="AR68" s="417"/>
      <c r="AS68" s="418"/>
      <c r="AT68" s="415" t="s">
        <v>93</v>
      </c>
      <c r="AU68" s="416"/>
      <c r="AV68" s="419" t="s">
        <v>94</v>
      </c>
      <c r="AW68" s="417"/>
      <c r="AX68" s="418"/>
      <c r="AZ68" s="32">
        <v>1</v>
      </c>
      <c r="BB68" s="75" t="s">
        <v>95</v>
      </c>
      <c r="BJ68" s="2"/>
      <c r="BK68" s="420" t="s">
        <v>93</v>
      </c>
      <c r="BL68" s="420"/>
      <c r="BM68" s="419" t="s">
        <v>94</v>
      </c>
      <c r="BN68" s="417"/>
      <c r="BO68" s="417"/>
      <c r="BP68" s="417"/>
      <c r="BQ68" s="418"/>
      <c r="BR68" s="415" t="s">
        <v>93</v>
      </c>
      <c r="BS68" s="416"/>
      <c r="BT68" s="419" t="s">
        <v>94</v>
      </c>
      <c r="BU68" s="417"/>
      <c r="BV68" s="417"/>
      <c r="BW68" s="417"/>
      <c r="BX68" s="418"/>
    </row>
    <row r="69" spans="39:76" ht="24.75" customHeight="1">
      <c r="AM69" s="32">
        <f t="shared" ref="AM69:AM78" si="11">IF(I12=0,IF(I11=0,I10,I11),I12)</f>
        <v>1</v>
      </c>
      <c r="AO69" s="222">
        <v>1</v>
      </c>
      <c r="AP69" s="87" t="str">
        <f t="shared" ref="AP69:AP89" si="12">CONCATENATE($AM69,"P")</f>
        <v>1P</v>
      </c>
      <c r="AQ69" s="424" t="str">
        <f t="shared" ref="AQ69:AQ78" si="13">IF($AM69=1,IF($D12="","",$D12),IF(AND($AM69=2,$AM68=1),$D12,IF(AND($AM69=3,$AM68=1),$D12,$AQ68)))</f>
        <v>Yellow Recepst (G8)</v>
      </c>
      <c r="AR69" s="425"/>
      <c r="AS69" s="426"/>
      <c r="AT69" s="222">
        <v>2</v>
      </c>
      <c r="AU69" s="87" t="str">
        <f t="shared" ref="AU69:AU89" si="14">CONCATENATE($AZ69,"P")</f>
        <v>1P</v>
      </c>
      <c r="AV69" s="425" t="str">
        <f t="shared" ref="AV69:AV78" si="15">IF($AZ69=1,IF($S12="","",$S12),IF(AND($AZ69=2,$AZ68=1),$S12,IF(AND($AZ69=2,$AZ68=3),$S12,IF(AND($AZ69=3,$AZ68=1),$S12,IF(AND($AZ69=3,$AZ68=2),$S12,$AV68)))))</f>
        <v>Blue Recepts (P8 Agilent)</v>
      </c>
      <c r="AW69" s="425"/>
      <c r="AX69" s="426"/>
      <c r="AZ69" s="32">
        <f t="shared" ref="AZ69:AZ78" si="16">IF(R12=0,IF(R11=0,R10,R11),R12)</f>
        <v>1</v>
      </c>
      <c r="BB69" s="75"/>
      <c r="BJ69" s="2"/>
      <c r="BK69" s="222">
        <v>1</v>
      </c>
      <c r="BL69" s="87" t="str">
        <f t="shared" ref="BL69:BL89" si="17">CONCATENATE($AM69,"P")</f>
        <v>1P</v>
      </c>
      <c r="BM69" s="424" t="str">
        <f t="shared" ref="BM69:BM78" si="18">IF($AM69=1,IF($D12="","",$D12),IF(AND($AM69=2,$AM68=1),$D12,IF(AND($AM69=3,$AM68=1),$D12,$BM68)))</f>
        <v>Yellow Recepst (G8)</v>
      </c>
      <c r="BN69" s="425"/>
      <c r="BO69" s="425"/>
      <c r="BP69" s="425"/>
      <c r="BQ69" s="426"/>
      <c r="BR69" s="222">
        <v>2</v>
      </c>
      <c r="BS69" s="87" t="str">
        <f t="shared" ref="BS69:BS89" si="19">CONCATENATE($AZ69,"P")</f>
        <v>1P</v>
      </c>
      <c r="BT69" s="424" t="str">
        <f t="shared" ref="BT69:BT78" si="20">IF($AZ69=1,IF($S12="","",$S12),IF(AND($AZ69=2,$AZ68=1),$S12,IF(AND($AZ69=2,$AZ68=3),$S12,IF(AND($AZ69=3,$AZ68=1),$S12,IF(AND($AZ69=3,$AZ68=2),$S12,$BT68)))))</f>
        <v>Blue Recepts (P8 Agilent)</v>
      </c>
      <c r="BU69" s="425"/>
      <c r="BV69" s="425"/>
      <c r="BW69" s="425"/>
      <c r="BX69" s="426"/>
    </row>
    <row r="70" spans="39:76" ht="24.75" customHeight="1">
      <c r="AM70" s="32">
        <f t="shared" si="11"/>
        <v>1</v>
      </c>
      <c r="AO70" s="222">
        <v>3</v>
      </c>
      <c r="AP70" s="87" t="str">
        <f t="shared" si="12"/>
        <v>1P</v>
      </c>
      <c r="AQ70" s="424" t="str">
        <f t="shared" si="13"/>
        <v>White Recepst (G8)</v>
      </c>
      <c r="AR70" s="425"/>
      <c r="AS70" s="426"/>
      <c r="AT70" s="222">
        <v>4</v>
      </c>
      <c r="AU70" s="87" t="str">
        <f t="shared" si="14"/>
        <v>1P</v>
      </c>
      <c r="AV70" s="425" t="str">
        <f t="shared" si="15"/>
        <v>Green Recepts (P8)</v>
      </c>
      <c r="AW70" s="425"/>
      <c r="AX70" s="426"/>
      <c r="AZ70" s="32">
        <f t="shared" si="16"/>
        <v>1</v>
      </c>
      <c r="BB70" s="75"/>
      <c r="BJ70" s="2"/>
      <c r="BK70" s="222">
        <v>3</v>
      </c>
      <c r="BL70" s="87" t="str">
        <f t="shared" si="17"/>
        <v>1P</v>
      </c>
      <c r="BM70" s="424" t="str">
        <f t="shared" si="18"/>
        <v>White Recepst (G8)</v>
      </c>
      <c r="BN70" s="425"/>
      <c r="BO70" s="425"/>
      <c r="BP70" s="425"/>
      <c r="BQ70" s="426"/>
      <c r="BR70" s="222">
        <v>4</v>
      </c>
      <c r="BS70" s="87" t="str">
        <f t="shared" si="19"/>
        <v>1P</v>
      </c>
      <c r="BT70" s="424" t="str">
        <f t="shared" si="20"/>
        <v>Green Recepts (P8)</v>
      </c>
      <c r="BU70" s="425"/>
      <c r="BV70" s="425"/>
      <c r="BW70" s="425"/>
      <c r="BX70" s="426"/>
    </row>
    <row r="71" spans="39:76" ht="24.75" customHeight="1">
      <c r="AM71" s="32">
        <f t="shared" si="11"/>
        <v>1</v>
      </c>
      <c r="AO71" s="222">
        <v>5</v>
      </c>
      <c r="AP71" s="87" t="str">
        <f t="shared" si="12"/>
        <v>1P</v>
      </c>
      <c r="AQ71" s="424" t="str">
        <f t="shared" si="13"/>
        <v>Recept, Outside (P24)</v>
      </c>
      <c r="AR71" s="425"/>
      <c r="AS71" s="426"/>
      <c r="AT71" s="222">
        <v>6</v>
      </c>
      <c r="AU71" s="87" t="str">
        <f t="shared" si="14"/>
        <v>1P</v>
      </c>
      <c r="AV71" s="425" t="str">
        <f t="shared" si="15"/>
        <v>Recept, Outside</v>
      </c>
      <c r="AW71" s="425"/>
      <c r="AX71" s="426"/>
      <c r="AZ71" s="32">
        <f t="shared" si="16"/>
        <v>1</v>
      </c>
      <c r="BB71" s="75"/>
      <c r="BJ71" s="2"/>
      <c r="BK71" s="222">
        <v>5</v>
      </c>
      <c r="BL71" s="87" t="str">
        <f t="shared" si="17"/>
        <v>1P</v>
      </c>
      <c r="BM71" s="424" t="str">
        <f t="shared" si="18"/>
        <v>Recept, Outside (P24)</v>
      </c>
      <c r="BN71" s="425"/>
      <c r="BO71" s="425"/>
      <c r="BP71" s="425"/>
      <c r="BQ71" s="426"/>
      <c r="BR71" s="222">
        <v>6</v>
      </c>
      <c r="BS71" s="87" t="str">
        <f t="shared" si="19"/>
        <v>1P</v>
      </c>
      <c r="BT71" s="424" t="str">
        <f t="shared" si="20"/>
        <v>Recept, Outside</v>
      </c>
      <c r="BU71" s="425"/>
      <c r="BV71" s="425"/>
      <c r="BW71" s="425"/>
      <c r="BX71" s="426"/>
    </row>
    <row r="72" spans="39:76" ht="24.75" customHeight="1">
      <c r="AM72" s="32">
        <f t="shared" si="11"/>
        <v>2</v>
      </c>
      <c r="AO72" s="222">
        <v>7</v>
      </c>
      <c r="AP72" s="87" t="str">
        <f t="shared" si="12"/>
        <v>2P</v>
      </c>
      <c r="AQ72" s="424" t="str">
        <f t="shared" si="13"/>
        <v>UPS</v>
      </c>
      <c r="AR72" s="425"/>
      <c r="AS72" s="426"/>
      <c r="AT72" s="222">
        <v>8</v>
      </c>
      <c r="AU72" s="87" t="str">
        <f t="shared" si="14"/>
        <v>1P</v>
      </c>
      <c r="AV72" s="425" t="str">
        <f t="shared" si="15"/>
        <v>Lights</v>
      </c>
      <c r="AW72" s="425"/>
      <c r="AX72" s="426"/>
      <c r="AZ72" s="32">
        <f t="shared" si="16"/>
        <v>1</v>
      </c>
      <c r="BB72" s="75"/>
      <c r="BJ72" s="2"/>
      <c r="BK72" s="222">
        <v>7</v>
      </c>
      <c r="BL72" s="87" t="str">
        <f t="shared" si="17"/>
        <v>2P</v>
      </c>
      <c r="BM72" s="424" t="str">
        <f t="shared" si="18"/>
        <v>UPS</v>
      </c>
      <c r="BN72" s="425"/>
      <c r="BO72" s="425"/>
      <c r="BP72" s="425"/>
      <c r="BQ72" s="426"/>
      <c r="BR72" s="222">
        <v>8</v>
      </c>
      <c r="BS72" s="87" t="str">
        <f t="shared" si="19"/>
        <v>1P</v>
      </c>
      <c r="BT72" s="424" t="str">
        <f t="shared" si="20"/>
        <v>Lights</v>
      </c>
      <c r="BU72" s="425"/>
      <c r="BV72" s="425"/>
      <c r="BW72" s="425"/>
      <c r="BX72" s="426"/>
    </row>
    <row r="73" spans="39:76" ht="24.75" customHeight="1">
      <c r="AM73" s="32">
        <f t="shared" si="11"/>
        <v>2</v>
      </c>
      <c r="AO73" s="222">
        <v>9</v>
      </c>
      <c r="AP73" s="87" t="str">
        <f t="shared" si="12"/>
        <v>2P</v>
      </c>
      <c r="AQ73" s="424" t="str">
        <f t="shared" si="13"/>
        <v>UPS</v>
      </c>
      <c r="AR73" s="425"/>
      <c r="AS73" s="426"/>
      <c r="AT73" s="222">
        <v>10</v>
      </c>
      <c r="AU73" s="87" t="str">
        <f t="shared" si="14"/>
        <v>2P</v>
      </c>
      <c r="AV73" s="425" t="str">
        <f t="shared" si="15"/>
        <v>220 Outlet, Right Side</v>
      </c>
      <c r="AW73" s="425"/>
      <c r="AX73" s="426"/>
      <c r="AZ73" s="32">
        <f t="shared" si="16"/>
        <v>2</v>
      </c>
      <c r="BB73" s="75"/>
      <c r="BJ73" s="2"/>
      <c r="BK73" s="222">
        <v>9</v>
      </c>
      <c r="BL73" s="87" t="str">
        <f t="shared" si="17"/>
        <v>2P</v>
      </c>
      <c r="BM73" s="424" t="str">
        <f t="shared" si="18"/>
        <v>UPS</v>
      </c>
      <c r="BN73" s="425"/>
      <c r="BO73" s="425"/>
      <c r="BP73" s="425"/>
      <c r="BQ73" s="426"/>
      <c r="BR73" s="222">
        <v>10</v>
      </c>
      <c r="BS73" s="87" t="str">
        <f t="shared" si="19"/>
        <v>2P</v>
      </c>
      <c r="BT73" s="424" t="str">
        <f t="shared" si="20"/>
        <v>220 Outlet, Right Side</v>
      </c>
      <c r="BU73" s="425"/>
      <c r="BV73" s="425"/>
      <c r="BW73" s="425"/>
      <c r="BX73" s="426"/>
    </row>
    <row r="74" spans="39:76" ht="24.75" customHeight="1">
      <c r="AM74" s="32">
        <f t="shared" si="11"/>
        <v>2</v>
      </c>
      <c r="AO74" s="222">
        <v>11</v>
      </c>
      <c r="AP74" s="87" t="str">
        <f t="shared" si="12"/>
        <v>2P</v>
      </c>
      <c r="AQ74" s="424" t="str">
        <f t="shared" si="13"/>
        <v>UPS</v>
      </c>
      <c r="AR74" s="425"/>
      <c r="AS74" s="426"/>
      <c r="AT74" s="222">
        <v>12</v>
      </c>
      <c r="AU74" s="87" t="str">
        <f t="shared" si="14"/>
        <v>2P</v>
      </c>
      <c r="AV74" s="425" t="str">
        <f t="shared" si="15"/>
        <v>220 Outlet, Right Side</v>
      </c>
      <c r="AW74" s="425"/>
      <c r="AX74" s="426"/>
      <c r="AZ74" s="32">
        <f t="shared" si="16"/>
        <v>2</v>
      </c>
      <c r="BB74" s="75"/>
      <c r="BJ74" s="2"/>
      <c r="BK74" s="222">
        <v>11</v>
      </c>
      <c r="BL74" s="87" t="str">
        <f t="shared" si="17"/>
        <v>2P</v>
      </c>
      <c r="BM74" s="424" t="str">
        <f t="shared" si="18"/>
        <v>UPS</v>
      </c>
      <c r="BN74" s="425"/>
      <c r="BO74" s="425"/>
      <c r="BP74" s="425"/>
      <c r="BQ74" s="426"/>
      <c r="BR74" s="222">
        <v>12</v>
      </c>
      <c r="BS74" s="87" t="str">
        <f t="shared" si="19"/>
        <v>2P</v>
      </c>
      <c r="BT74" s="424" t="str">
        <f t="shared" si="20"/>
        <v>220 Outlet, Right Side</v>
      </c>
      <c r="BU74" s="425"/>
      <c r="BV74" s="425"/>
      <c r="BW74" s="425"/>
      <c r="BX74" s="426"/>
    </row>
    <row r="75" spans="39:76" ht="24.75" customHeight="1">
      <c r="AM75" s="32">
        <f t="shared" si="11"/>
        <v>2</v>
      </c>
      <c r="AO75" s="222">
        <v>13</v>
      </c>
      <c r="AP75" s="87" t="str">
        <f t="shared" si="12"/>
        <v>2P</v>
      </c>
      <c r="AQ75" s="424" t="str">
        <f t="shared" si="13"/>
        <v>UPS</v>
      </c>
      <c r="AR75" s="425"/>
      <c r="AS75" s="426"/>
      <c r="AT75" s="222">
        <v>14</v>
      </c>
      <c r="AU75" s="87" t="str">
        <f t="shared" si="14"/>
        <v>2P</v>
      </c>
      <c r="AV75" s="425" t="str">
        <f t="shared" si="15"/>
        <v>220 Outlet, Right Side</v>
      </c>
      <c r="AW75" s="425"/>
      <c r="AX75" s="426"/>
      <c r="AZ75" s="32">
        <f t="shared" si="16"/>
        <v>2</v>
      </c>
      <c r="BB75" s="75"/>
      <c r="BJ75" s="2"/>
      <c r="BK75" s="222">
        <v>13</v>
      </c>
      <c r="BL75" s="87" t="str">
        <f t="shared" si="17"/>
        <v>2P</v>
      </c>
      <c r="BM75" s="424" t="str">
        <f t="shared" si="18"/>
        <v>UPS</v>
      </c>
      <c r="BN75" s="425"/>
      <c r="BO75" s="425"/>
      <c r="BP75" s="425"/>
      <c r="BQ75" s="426"/>
      <c r="BR75" s="222">
        <v>14</v>
      </c>
      <c r="BS75" s="87" t="str">
        <f t="shared" si="19"/>
        <v>2P</v>
      </c>
      <c r="BT75" s="424" t="str">
        <f t="shared" si="20"/>
        <v>220 Outlet, Right Side</v>
      </c>
      <c r="BU75" s="425"/>
      <c r="BV75" s="425"/>
      <c r="BW75" s="425"/>
      <c r="BX75" s="426"/>
    </row>
    <row r="76" spans="39:76" ht="24.75" customHeight="1">
      <c r="AM76" s="32">
        <f t="shared" si="11"/>
        <v>1</v>
      </c>
      <c r="AO76" s="222">
        <v>15</v>
      </c>
      <c r="AP76" s="87" t="str">
        <f t="shared" si="12"/>
        <v>1P</v>
      </c>
      <c r="AQ76" s="424" t="str">
        <f t="shared" si="13"/>
        <v>SPACE</v>
      </c>
      <c r="AR76" s="425"/>
      <c r="AS76" s="426"/>
      <c r="AT76" s="222">
        <v>16</v>
      </c>
      <c r="AU76" s="87" t="str">
        <f t="shared" si="14"/>
        <v>2P</v>
      </c>
      <c r="AV76" s="425" t="str">
        <f t="shared" si="15"/>
        <v>220 Outlet, Right Side</v>
      </c>
      <c r="AW76" s="425"/>
      <c r="AX76" s="426"/>
      <c r="AZ76" s="32">
        <f t="shared" si="16"/>
        <v>2</v>
      </c>
      <c r="BB76" s="75"/>
      <c r="BJ76" s="2"/>
      <c r="BK76" s="222">
        <v>15</v>
      </c>
      <c r="BL76" s="87" t="str">
        <f t="shared" si="17"/>
        <v>1P</v>
      </c>
      <c r="BM76" s="424" t="str">
        <f t="shared" si="18"/>
        <v>SPACE</v>
      </c>
      <c r="BN76" s="425"/>
      <c r="BO76" s="425"/>
      <c r="BP76" s="425"/>
      <c r="BQ76" s="426"/>
      <c r="BR76" s="222">
        <v>16</v>
      </c>
      <c r="BS76" s="87" t="str">
        <f t="shared" si="19"/>
        <v>2P</v>
      </c>
      <c r="BT76" s="424" t="str">
        <f t="shared" si="20"/>
        <v>220 Outlet, Right Side</v>
      </c>
      <c r="BU76" s="425"/>
      <c r="BV76" s="425"/>
      <c r="BW76" s="425"/>
      <c r="BX76" s="426"/>
    </row>
    <row r="77" spans="39:76" ht="24.75" customHeight="1">
      <c r="AM77" s="32">
        <f t="shared" si="11"/>
        <v>1</v>
      </c>
      <c r="AO77" s="222">
        <v>17</v>
      </c>
      <c r="AP77" s="87" t="str">
        <f t="shared" si="12"/>
        <v>1P</v>
      </c>
      <c r="AQ77" s="424" t="str">
        <f t="shared" si="13"/>
        <v>SPACE</v>
      </c>
      <c r="AR77" s="425"/>
      <c r="AS77" s="426"/>
      <c r="AT77" s="222">
        <v>18</v>
      </c>
      <c r="AU77" s="87" t="str">
        <f t="shared" si="14"/>
        <v>1P</v>
      </c>
      <c r="AV77" s="425" t="str">
        <f t="shared" si="15"/>
        <v>Recept #18</v>
      </c>
      <c r="AW77" s="425"/>
      <c r="AX77" s="426"/>
      <c r="AZ77" s="32">
        <f t="shared" si="16"/>
        <v>1</v>
      </c>
      <c r="BJ77" s="2"/>
      <c r="BK77" s="222">
        <v>17</v>
      </c>
      <c r="BL77" s="87" t="str">
        <f t="shared" si="17"/>
        <v>1P</v>
      </c>
      <c r="BM77" s="424" t="str">
        <f t="shared" si="18"/>
        <v>SPACE</v>
      </c>
      <c r="BN77" s="425"/>
      <c r="BO77" s="425"/>
      <c r="BP77" s="425"/>
      <c r="BQ77" s="426"/>
      <c r="BR77" s="222">
        <v>18</v>
      </c>
      <c r="BS77" s="87" t="str">
        <f t="shared" si="19"/>
        <v>1P</v>
      </c>
      <c r="BT77" s="424" t="str">
        <f t="shared" si="20"/>
        <v>Recept #18</v>
      </c>
      <c r="BU77" s="425"/>
      <c r="BV77" s="425"/>
      <c r="BW77" s="425"/>
      <c r="BX77" s="426"/>
    </row>
    <row r="78" spans="39:76" ht="24.75" customHeight="1">
      <c r="AM78" s="32">
        <f t="shared" si="11"/>
        <v>1</v>
      </c>
      <c r="AO78" s="222">
        <v>19</v>
      </c>
      <c r="AP78" s="87" t="str">
        <f t="shared" si="12"/>
        <v>1P</v>
      </c>
      <c r="AQ78" s="424" t="str">
        <f t="shared" si="13"/>
        <v>SPACE</v>
      </c>
      <c r="AR78" s="425"/>
      <c r="AS78" s="426"/>
      <c r="AT78" s="222">
        <v>20</v>
      </c>
      <c r="AU78" s="87" t="str">
        <f t="shared" si="14"/>
        <v>1P</v>
      </c>
      <c r="AV78" s="425" t="str">
        <f t="shared" si="15"/>
        <v>Recept #20</v>
      </c>
      <c r="AW78" s="425"/>
      <c r="AX78" s="426"/>
      <c r="AZ78" s="32">
        <f t="shared" si="16"/>
        <v>1</v>
      </c>
      <c r="BJ78" s="2"/>
      <c r="BK78" s="222">
        <v>19</v>
      </c>
      <c r="BL78" s="87" t="str">
        <f t="shared" si="17"/>
        <v>1P</v>
      </c>
      <c r="BM78" s="424" t="str">
        <f t="shared" si="18"/>
        <v>SPACE</v>
      </c>
      <c r="BN78" s="425"/>
      <c r="BO78" s="425"/>
      <c r="BP78" s="425"/>
      <c r="BQ78" s="426"/>
      <c r="BR78" s="222">
        <v>20</v>
      </c>
      <c r="BS78" s="87" t="str">
        <f t="shared" si="19"/>
        <v>1P</v>
      </c>
      <c r="BT78" s="424" t="str">
        <f t="shared" si="20"/>
        <v>Recept #20</v>
      </c>
      <c r="BU78" s="425"/>
      <c r="BV78" s="425"/>
      <c r="BW78" s="425"/>
      <c r="BX78" s="426"/>
    </row>
    <row r="79" spans="39:76" ht="24.75" customHeight="1">
      <c r="AM79" s="32" t="e">
        <f>IF(#REF!=0,IF(I21=0,I20,I21),#REF!)</f>
        <v>#REF!</v>
      </c>
      <c r="AO79" s="222">
        <v>21</v>
      </c>
      <c r="AP79" s="87" t="e">
        <f t="shared" si="12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22">
        <v>22</v>
      </c>
      <c r="AU79" s="87" t="e">
        <f t="shared" si="14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IF(#REF!=0,IF(R21=0,R20,R21),#REF!)</f>
        <v>#REF!</v>
      </c>
      <c r="BJ79" s="2"/>
      <c r="BK79" s="222">
        <v>21</v>
      </c>
      <c r="BL79" s="87" t="e">
        <f t="shared" si="17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22">
        <v>22</v>
      </c>
      <c r="BS79" s="87" t="e">
        <f t="shared" si="19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IF(#REF!=0,IF(#REF!=0,I21,#REF!),#REF!)</f>
        <v>#REF!</v>
      </c>
      <c r="AO80" s="222">
        <v>23</v>
      </c>
      <c r="AP80" s="87" t="e">
        <f t="shared" si="12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22">
        <v>24</v>
      </c>
      <c r="AU80" s="87" t="e">
        <f t="shared" si="14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IF(#REF!=0,IF(#REF!=0,R21,#REF!),#REF!)</f>
        <v>#REF!</v>
      </c>
      <c r="BJ80" s="2"/>
      <c r="BK80" s="222">
        <v>23</v>
      </c>
      <c r="BL80" s="87" t="e">
        <f t="shared" si="17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22">
        <v>24</v>
      </c>
      <c r="BS80" s="87" t="e">
        <f t="shared" si="19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22">
        <v>25</v>
      </c>
      <c r="AP81" s="87" t="e">
        <f t="shared" si="12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22">
        <v>26</v>
      </c>
      <c r="AU81" s="87" t="e">
        <f t="shared" si="14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22">
        <v>25</v>
      </c>
      <c r="BL81" s="87" t="e">
        <f t="shared" si="17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22">
        <v>26</v>
      </c>
      <c r="BS81" s="87" t="e">
        <f t="shared" si="19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22">
        <v>27</v>
      </c>
      <c r="AP82" s="87" t="e">
        <f t="shared" si="12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22">
        <v>28</v>
      </c>
      <c r="AU82" s="87" t="e">
        <f t="shared" si="14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22">
        <v>27</v>
      </c>
      <c r="BL82" s="87" t="e">
        <f t="shared" si="17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22">
        <v>28</v>
      </c>
      <c r="BS82" s="87" t="e">
        <f t="shared" si="19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22">
        <v>29</v>
      </c>
      <c r="AP83" s="87" t="e">
        <f t="shared" si="12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22">
        <v>30</v>
      </c>
      <c r="AU83" s="87" t="e">
        <f t="shared" si="14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22">
        <v>29</v>
      </c>
      <c r="BL83" s="87" t="e">
        <f t="shared" si="17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22">
        <v>30</v>
      </c>
      <c r="BS83" s="87" t="e">
        <f t="shared" si="19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22">
        <v>31</v>
      </c>
      <c r="AP84" s="87" t="e">
        <f t="shared" si="12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22">
        <v>32</v>
      </c>
      <c r="AU84" s="87" t="e">
        <f t="shared" si="14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22">
        <v>31</v>
      </c>
      <c r="BL84" s="87" t="e">
        <f t="shared" si="17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22">
        <v>32</v>
      </c>
      <c r="BS84" s="87" t="e">
        <f t="shared" si="19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22">
        <v>33</v>
      </c>
      <c r="AP85" s="87" t="e">
        <f t="shared" si="12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22">
        <v>34</v>
      </c>
      <c r="AU85" s="87" t="e">
        <f t="shared" si="14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22">
        <v>33</v>
      </c>
      <c r="BL85" s="87" t="e">
        <f t="shared" si="17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22">
        <v>34</v>
      </c>
      <c r="BS85" s="87" t="e">
        <f t="shared" si="19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M86" s="32" t="e">
        <f>IF(#REF!=0,IF(#REF!=0,#REF!,#REF!),#REF!)</f>
        <v>#REF!</v>
      </c>
      <c r="AO86" s="222">
        <v>35</v>
      </c>
      <c r="AP86" s="87" t="e">
        <f t="shared" si="12"/>
        <v>#REF!</v>
      </c>
      <c r="AQ86" s="424" t="e">
        <f>IF($AM86=1,IF(#REF!="","",#REF!),IF(AND($AM86=2,$AM85=1),#REF!,IF(AND($AM86=3,$AM85=1),#REF!,$AQ85)))</f>
        <v>#REF!</v>
      </c>
      <c r="AR86" s="425"/>
      <c r="AS86" s="426"/>
      <c r="AT86" s="222">
        <v>36</v>
      </c>
      <c r="AU86" s="87" t="e">
        <f t="shared" si="14"/>
        <v>#REF!</v>
      </c>
      <c r="AV86" s="425" t="e">
        <f>IF($AZ86=1,IF(#REF!="","",#REF!),IF(AND($AZ86=2,$AZ85=1),#REF!,IF(AND($AZ86=2,$AZ85=3),#REF!,IF(AND($AZ86=3,$AZ85=1),#REF!,IF(AND($AZ86=3,$AZ85=2),#REF!,$AV85)))))</f>
        <v>#REF!</v>
      </c>
      <c r="AW86" s="425"/>
      <c r="AX86" s="426"/>
      <c r="AZ86" s="32" t="e">
        <f>IF(#REF!=0,IF(#REF!=0,#REF!,#REF!),#REF!)</f>
        <v>#REF!</v>
      </c>
      <c r="BJ86" s="2"/>
      <c r="BK86" s="222">
        <v>35</v>
      </c>
      <c r="BL86" s="87" t="e">
        <f t="shared" si="17"/>
        <v>#REF!</v>
      </c>
      <c r="BM86" s="424" t="e">
        <f>IF($AM86=1,IF(#REF!="","",#REF!),IF(AND($AM86=2,$AM85=1),#REF!,IF(AND($AM86=3,$AM85=1),#REF!,$BM85)))</f>
        <v>#REF!</v>
      </c>
      <c r="BN86" s="425"/>
      <c r="BO86" s="425"/>
      <c r="BP86" s="425"/>
      <c r="BQ86" s="426"/>
      <c r="BR86" s="222">
        <v>36</v>
      </c>
      <c r="BS86" s="87" t="e">
        <f t="shared" si="19"/>
        <v>#REF!</v>
      </c>
      <c r="BT86" s="424" t="e">
        <f>IF($AZ86=1,IF(#REF!="","",#REF!),IF(AND($AZ86=2,$AZ85=1),#REF!,IF(AND($AZ86=2,$AZ85=3),#REF!,IF(AND($AZ86=3,$AZ85=1),#REF!,IF(AND($AZ86=3,$AZ85=2),#REF!,$BT85)))))</f>
        <v>#REF!</v>
      </c>
      <c r="BU86" s="425"/>
      <c r="BV86" s="425"/>
      <c r="BW86" s="425"/>
      <c r="BX86" s="426"/>
    </row>
    <row r="87" spans="39:76" ht="24.75" customHeight="1">
      <c r="AM87" s="32" t="e">
        <f>IF(#REF!=0,IF(#REF!=0,#REF!,#REF!),#REF!)</f>
        <v>#REF!</v>
      </c>
      <c r="AO87" s="222">
        <v>37</v>
      </c>
      <c r="AP87" s="87" t="e">
        <f t="shared" si="12"/>
        <v>#REF!</v>
      </c>
      <c r="AQ87" s="424" t="e">
        <f>IF($AM87=1,IF(#REF!="","",#REF!),IF(AND($AM87=2,$AM86=1),#REF!,IF(AND($AM87=3,$AM86=1),#REF!,$AQ86)))</f>
        <v>#REF!</v>
      </c>
      <c r="AR87" s="425"/>
      <c r="AS87" s="426"/>
      <c r="AT87" s="222">
        <v>38</v>
      </c>
      <c r="AU87" s="87" t="e">
        <f t="shared" si="14"/>
        <v>#REF!</v>
      </c>
      <c r="AV87" s="425" t="e">
        <f>IF($AZ87=1,IF(#REF!="","",#REF!),IF(AND($AZ87=2,$AZ86=1),#REF!,IF(AND($AZ87=2,$AZ86=3),#REF!,IF(AND($AZ87=3,$AZ86=1),#REF!,IF(AND($AZ87=3,$AZ86=2),#REF!,$AV86)))))</f>
        <v>#REF!</v>
      </c>
      <c r="AW87" s="425"/>
      <c r="AX87" s="426"/>
      <c r="AZ87" s="32" t="e">
        <f>IF(#REF!=0,IF(#REF!=0,#REF!,#REF!),#REF!)</f>
        <v>#REF!</v>
      </c>
      <c r="BJ87" s="2"/>
      <c r="BK87" s="222">
        <v>37</v>
      </c>
      <c r="BL87" s="87" t="e">
        <f t="shared" si="17"/>
        <v>#REF!</v>
      </c>
      <c r="BM87" s="424" t="e">
        <f>IF($AM87=1,IF(#REF!="","",#REF!),IF(AND($AM87=2,$AM86=1),#REF!,IF(AND($AM87=3,$AM86=1),#REF!,$BM86)))</f>
        <v>#REF!</v>
      </c>
      <c r="BN87" s="425"/>
      <c r="BO87" s="425"/>
      <c r="BP87" s="425"/>
      <c r="BQ87" s="426"/>
      <c r="BR87" s="222">
        <v>38</v>
      </c>
      <c r="BS87" s="87" t="e">
        <f t="shared" si="19"/>
        <v>#REF!</v>
      </c>
      <c r="BT87" s="424" t="e">
        <f>IF($AZ87=1,IF(#REF!="","",#REF!),IF(AND($AZ87=2,$AZ86=1),#REF!,IF(AND($AZ87=2,$AZ86=3),#REF!,IF(AND($AZ87=3,$AZ86=1),#REF!,IF(AND($AZ87=3,$AZ86=2),#REF!,$BT86)))))</f>
        <v>#REF!</v>
      </c>
      <c r="BU87" s="425"/>
      <c r="BV87" s="425"/>
      <c r="BW87" s="425"/>
      <c r="BX87" s="426"/>
    </row>
    <row r="88" spans="39:76" ht="24.75" customHeight="1">
      <c r="AM88" s="32" t="e">
        <f>IF(#REF!=0,IF(#REF!=0,#REF!,#REF!),#REF!)</f>
        <v>#REF!</v>
      </c>
      <c r="AO88" s="222">
        <v>39</v>
      </c>
      <c r="AP88" s="87" t="e">
        <f t="shared" si="12"/>
        <v>#REF!</v>
      </c>
      <c r="AQ88" s="424" t="e">
        <f>IF($AM88=1,IF(#REF!="","",#REF!),IF(AND($AM88=2,$AM87=1),#REF!,IF(AND($AM88=3,$AM87=1),#REF!,$AQ87)))</f>
        <v>#REF!</v>
      </c>
      <c r="AR88" s="425"/>
      <c r="AS88" s="426"/>
      <c r="AT88" s="222">
        <v>40</v>
      </c>
      <c r="AU88" s="87" t="e">
        <f t="shared" si="14"/>
        <v>#REF!</v>
      </c>
      <c r="AV88" s="425" t="e">
        <f>IF($AZ88=1,IF(#REF!="","",#REF!),IF(AND($AZ88=2,$AZ87=1),#REF!,IF(AND($AZ88=2,$AZ87=3),#REF!,IF(AND($AZ88=3,$AZ87=1),#REF!,IF(AND($AZ88=3,$AZ87=2),#REF!,$AV87)))))</f>
        <v>#REF!</v>
      </c>
      <c r="AW88" s="425"/>
      <c r="AX88" s="426"/>
      <c r="AZ88" s="32" t="e">
        <f>IF(#REF!=0,IF(#REF!=0,#REF!,#REF!),#REF!)</f>
        <v>#REF!</v>
      </c>
      <c r="BJ88" s="2"/>
      <c r="BK88" s="222">
        <v>39</v>
      </c>
      <c r="BL88" s="87" t="e">
        <f t="shared" si="17"/>
        <v>#REF!</v>
      </c>
      <c r="BM88" s="424" t="e">
        <f>IF($AM88=1,IF(#REF!="","",#REF!),IF(AND($AM88=2,$AM87=1),#REF!,IF(AND($AM88=3,$AM87=1),#REF!,$BM87)))</f>
        <v>#REF!</v>
      </c>
      <c r="BN88" s="425"/>
      <c r="BO88" s="425"/>
      <c r="BP88" s="425"/>
      <c r="BQ88" s="426"/>
      <c r="BR88" s="222">
        <v>40</v>
      </c>
      <c r="BS88" s="87" t="e">
        <f t="shared" si="19"/>
        <v>#REF!</v>
      </c>
      <c r="BT88" s="424" t="e">
        <f>IF($AZ88=1,IF(#REF!="","",#REF!),IF(AND($AZ88=2,$AZ87=1),#REF!,IF(AND($AZ88=2,$AZ87=3),#REF!,IF(AND($AZ88=3,$AZ87=1),#REF!,IF(AND($AZ88=3,$AZ87=2),#REF!,$BT87)))))</f>
        <v>#REF!</v>
      </c>
      <c r="BU88" s="425"/>
      <c r="BV88" s="425"/>
      <c r="BW88" s="425"/>
      <c r="BX88" s="426"/>
    </row>
    <row r="89" spans="39:76" ht="24.75" customHeight="1">
      <c r="AM89" s="32" t="e">
        <f>IF(#REF!=0,IF(#REF!=0,#REF!,#REF!),#REF!)</f>
        <v>#REF!</v>
      </c>
      <c r="AO89" s="222">
        <v>41</v>
      </c>
      <c r="AP89" s="87" t="e">
        <f t="shared" si="12"/>
        <v>#REF!</v>
      </c>
      <c r="AQ89" s="424" t="e">
        <f>IF($AM89=1,IF(#REF!="","",#REF!),IF(AND($AM89=2,$AM88=1),#REF!,IF(AND($AM89=3,$AM88=1),#REF!,$AQ88)))</f>
        <v>#REF!</v>
      </c>
      <c r="AR89" s="425"/>
      <c r="AS89" s="426"/>
      <c r="AT89" s="222">
        <v>42</v>
      </c>
      <c r="AU89" s="87" t="e">
        <f t="shared" si="14"/>
        <v>#REF!</v>
      </c>
      <c r="AV89" s="425" t="e">
        <f>IF($AZ89=1,IF(#REF!="","",#REF!),IF(AND($AZ89=2,$AZ88=1),#REF!,IF(AND($AZ89=2,$AZ88=3),#REF!,IF(AND($AZ89=3,$AZ88=1),#REF!,IF(AND($AZ89=3,$AZ88=2),#REF!,$AV88)))))</f>
        <v>#REF!</v>
      </c>
      <c r="AW89" s="425"/>
      <c r="AX89" s="426"/>
      <c r="AZ89" s="32" t="e">
        <f>IF(#REF!=0,IF(#REF!=0,#REF!,#REF!),#REF!)</f>
        <v>#REF!</v>
      </c>
      <c r="BJ89" s="2"/>
      <c r="BK89" s="222">
        <v>41</v>
      </c>
      <c r="BL89" s="87" t="e">
        <f t="shared" si="17"/>
        <v>#REF!</v>
      </c>
      <c r="BM89" s="424" t="e">
        <f>IF($AM89=1,IF(#REF!="","",#REF!),IF(AND($AM89=2,$AM88=1),#REF!,IF(AND($AM89=3,$AM88=1),#REF!,$BM88)))</f>
        <v>#REF!</v>
      </c>
      <c r="BN89" s="425"/>
      <c r="BO89" s="425"/>
      <c r="BP89" s="425"/>
      <c r="BQ89" s="426"/>
      <c r="BR89" s="222">
        <v>42</v>
      </c>
      <c r="BS89" s="87" t="e">
        <f t="shared" si="19"/>
        <v>#REF!</v>
      </c>
      <c r="BT89" s="424" t="e">
        <f>IF($AZ89=1,IF(#REF!="","",#REF!),IF(AND($AZ89=2,$AZ88=1),#REF!,IF(AND($AZ89=2,$AZ88=3),#REF!,IF(AND($AZ89=3,$AZ88=1),#REF!,IF(AND($AZ89=3,$AZ88=2),#REF!,$BT88)))))</f>
        <v>#REF!</v>
      </c>
      <c r="BU89" s="425"/>
      <c r="BV89" s="425"/>
      <c r="BW89" s="425"/>
      <c r="BX89" s="426"/>
    </row>
    <row r="90" spans="39:76" ht="24.75" customHeight="1">
      <c r="AO90" s="427" t="s">
        <v>86</v>
      </c>
      <c r="AP90" s="427"/>
      <c r="AQ90" s="427"/>
      <c r="AR90" s="427"/>
      <c r="AS90" s="427"/>
      <c r="AT90" s="427"/>
      <c r="AU90" s="427"/>
      <c r="AV90" s="427"/>
      <c r="AW90" s="427"/>
      <c r="AX90" s="427"/>
      <c r="BJ90" s="2"/>
      <c r="BK90" s="427" t="s">
        <v>86</v>
      </c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</row>
    <row r="91" spans="39:76" ht="24.75" customHeight="1">
      <c r="BJ91" s="2"/>
    </row>
    <row r="92" spans="39:76" ht="24.75" customHeight="1">
      <c r="AO92" s="400" t="s">
        <v>86</v>
      </c>
      <c r="AP92" s="400"/>
      <c r="AQ92" s="400"/>
      <c r="AR92" s="400"/>
      <c r="AS92" s="400"/>
      <c r="AT92" s="400"/>
      <c r="AU92" s="400"/>
      <c r="AV92" s="400"/>
      <c r="AW92" s="400"/>
      <c r="AX92" s="400"/>
      <c r="BJ92" s="2"/>
      <c r="BK92" s="400" t="s">
        <v>86</v>
      </c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</row>
    <row r="93" spans="39:76" ht="24.75" customHeight="1">
      <c r="AO93" s="411" t="s">
        <v>87</v>
      </c>
      <c r="AP93" s="411"/>
      <c r="AQ93" s="411"/>
      <c r="AR93" s="412" t="str">
        <f>$E$1</f>
        <v>P3</v>
      </c>
      <c r="AS93" s="412"/>
      <c r="AT93" s="412"/>
      <c r="AU93" s="412"/>
      <c r="AV93" s="412"/>
      <c r="AW93" s="412"/>
      <c r="AX93" s="412"/>
      <c r="BJ93" s="2"/>
      <c r="BK93" s="411" t="s">
        <v>87</v>
      </c>
      <c r="BL93" s="411"/>
      <c r="BM93" s="411"/>
      <c r="BN93" s="412" t="str">
        <f>$E$1</f>
        <v>P3</v>
      </c>
      <c r="BO93" s="412"/>
      <c r="BP93" s="412"/>
      <c r="BQ93" s="412"/>
      <c r="BR93" s="412"/>
      <c r="BS93" s="412"/>
      <c r="BT93" s="412"/>
      <c r="BU93" s="412"/>
      <c r="BV93" s="412"/>
      <c r="BW93" s="412"/>
      <c r="BX93" s="412"/>
    </row>
    <row r="94" spans="39:76" ht="24.75" customHeight="1">
      <c r="AO94" s="413" t="s">
        <v>89</v>
      </c>
      <c r="AP94" s="413"/>
      <c r="AQ94" s="413"/>
      <c r="AR94" s="414" t="str">
        <f>$O$1</f>
        <v>Site MDP #3,5 (100A CB)</v>
      </c>
      <c r="AS94" s="414"/>
      <c r="AT94" s="414"/>
      <c r="AU94" s="414"/>
      <c r="AV94" s="414"/>
      <c r="AW94" s="414"/>
      <c r="AX94" s="414"/>
      <c r="BJ94" s="2"/>
      <c r="BK94" s="413" t="s">
        <v>89</v>
      </c>
      <c r="BL94" s="413"/>
      <c r="BM94" s="413"/>
      <c r="BN94" s="414" t="str">
        <f>$O$1</f>
        <v>Site MDP #3,5 (100A CB)</v>
      </c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</row>
    <row r="95" spans="39:76" ht="24.75" customHeight="1">
      <c r="AO95" s="421" t="str">
        <f>CONCATENATE("VOLTAGE:  ",$F$4,"/",$F$5,"V ",$F$6,"-PHASE ",$F$7," WIRE")</f>
        <v>VOLTAGE:  120/208V 1-PHASE 3 WIRE</v>
      </c>
      <c r="AP95" s="422"/>
      <c r="AQ95" s="422"/>
      <c r="AR95" s="422"/>
      <c r="AS95" s="423"/>
      <c r="AT95" s="407" t="s">
        <v>91</v>
      </c>
      <c r="AU95" s="408"/>
      <c r="AV95" s="408"/>
      <c r="AW95" s="409">
        <f ca="1">TODAY()</f>
        <v>40707</v>
      </c>
      <c r="AX95" s="410"/>
      <c r="BJ95" s="2"/>
      <c r="BK95" s="421" t="str">
        <f>CONCATENATE("VOLTAGE:  ",$F$4,"/",$F$5,"V ",$F$6,"-PHASE ",$F$7," WIRE")</f>
        <v>VOLTAGE:  120/208V 1-PHASE 3 WIRE</v>
      </c>
      <c r="BL95" s="422"/>
      <c r="BM95" s="422"/>
      <c r="BN95" s="422"/>
      <c r="BO95" s="422"/>
      <c r="BP95" s="422"/>
      <c r="BQ95" s="423"/>
      <c r="BR95" s="407" t="s">
        <v>91</v>
      </c>
      <c r="BS95" s="408"/>
      <c r="BT95" s="408"/>
      <c r="BU95" s="409">
        <f ca="1">TODAY()</f>
        <v>40707</v>
      </c>
      <c r="BV95" s="409"/>
      <c r="BW95" s="409"/>
      <c r="BX95" s="410"/>
    </row>
    <row r="96" spans="39:76" ht="24.75" customHeight="1">
      <c r="AM96" s="32">
        <v>1</v>
      </c>
      <c r="AO96" s="415" t="s">
        <v>93</v>
      </c>
      <c r="AP96" s="416"/>
      <c r="AQ96" s="417" t="s">
        <v>94</v>
      </c>
      <c r="AR96" s="417"/>
      <c r="AS96" s="418"/>
      <c r="AT96" s="415" t="s">
        <v>93</v>
      </c>
      <c r="AU96" s="416"/>
      <c r="AV96" s="419" t="s">
        <v>94</v>
      </c>
      <c r="AW96" s="417"/>
      <c r="AX96" s="418"/>
      <c r="AZ96" s="32">
        <v>1</v>
      </c>
      <c r="BJ96" s="2"/>
      <c r="BK96" s="420" t="s">
        <v>93</v>
      </c>
      <c r="BL96" s="420"/>
      <c r="BM96" s="419" t="s">
        <v>94</v>
      </c>
      <c r="BN96" s="417"/>
      <c r="BO96" s="417"/>
      <c r="BP96" s="417"/>
      <c r="BQ96" s="418"/>
      <c r="BR96" s="415" t="s">
        <v>93</v>
      </c>
      <c r="BS96" s="416"/>
      <c r="BT96" s="419" t="s">
        <v>94</v>
      </c>
      <c r="BU96" s="417"/>
      <c r="BV96" s="417"/>
      <c r="BW96" s="417"/>
      <c r="BX96" s="418"/>
    </row>
    <row r="97" spans="39:76" ht="24.75" customHeight="1">
      <c r="AM97" s="32" t="str">
        <f>IF(I35=0,IF(I34=0,I28,I34),I35)</f>
        <v>=</v>
      </c>
      <c r="AO97" s="222">
        <v>43</v>
      </c>
      <c r="AP97" s="87" t="str">
        <f t="shared" ref="AP97:AP117" si="21">CONCATENATE(AM97,"P")</f>
        <v>=P</v>
      </c>
      <c r="AQ97" s="425" t="str">
        <f t="shared" ref="AQ97:AQ113" si="22">IF(AM97=1,IF($D35="","",$D35),IF(AND(AM97=2,AM96=1),$D35,IF(AND(AM97=3,AM96=1),$D35,$AQ96)))</f>
        <v>LOAD</v>
      </c>
      <c r="AR97" s="425"/>
      <c r="AS97" s="426"/>
      <c r="AT97" s="222">
        <v>44</v>
      </c>
      <c r="AU97" s="87" t="str">
        <f t="shared" ref="AU97:AU117" si="23">CONCATENATE(AZ97,"P")</f>
        <v>0P</v>
      </c>
      <c r="AV97" s="425" t="str">
        <f t="shared" ref="AV97:AV113" si="24">IF(AZ97=1,IF($S35="","",$S35),IF(AND(AZ97=2,AZ96=1),$S35,IF(AND(AZ97=2,AZ96=3),$S35,IF(AND(AZ97=3,AZ96=1),$S35,IF(AND(AZ97=3,AZ96=2),$S35,$AV96)))))</f>
        <v>LOAD</v>
      </c>
      <c r="AW97" s="425"/>
      <c r="AX97" s="426"/>
      <c r="AZ97" s="32">
        <f>IF(R35=0,IF(R34=0,R28,R34),R35)</f>
        <v>0</v>
      </c>
      <c r="BJ97" s="2"/>
      <c r="BK97" s="222">
        <v>43</v>
      </c>
      <c r="BL97" s="87" t="str">
        <f t="shared" ref="BL97:BL117" si="25">CONCATENATE($AM97,"P")</f>
        <v>=P</v>
      </c>
      <c r="BM97" s="424" t="str">
        <f t="shared" ref="BM97:BM113" si="26">IF($AM97=1,IF($D35="","",$D35),IF(AND($AM97=2,$AM96=1),$D35,IF(AND($AM97=3,$AM96=1),$D35,$BM96)))</f>
        <v>LOAD</v>
      </c>
      <c r="BN97" s="425"/>
      <c r="BO97" s="425"/>
      <c r="BP97" s="425"/>
      <c r="BQ97" s="426"/>
      <c r="BR97" s="222">
        <v>44</v>
      </c>
      <c r="BS97" s="87" t="str">
        <f t="shared" ref="BS97:BS117" si="27">CONCATENATE($AZ97,"P")</f>
        <v>0P</v>
      </c>
      <c r="BT97" s="424" t="str">
        <f t="shared" ref="BT97:BT113" si="28">IF($AZ97=1,IF($S35="","",$S35),IF(AND($AZ97=2,$AZ96=1),$S35,IF(AND($AZ97=2,$AZ96=3),$S35,IF(AND($AZ97=3,$AZ96=1),$S35,IF(AND($AZ97=3,$AZ96=2),$S35,$BT96)))))</f>
        <v>LOAD</v>
      </c>
      <c r="BU97" s="425"/>
      <c r="BV97" s="425"/>
      <c r="BW97" s="425"/>
      <c r="BX97" s="426"/>
    </row>
    <row r="98" spans="39:76" ht="24" customHeight="1">
      <c r="AM98" s="32" t="str">
        <f t="shared" ref="AM98:AM113" si="29">IF(I36=0,IF(I35=0,I34,I35),I36)</f>
        <v>=</v>
      </c>
      <c r="AO98" s="222">
        <v>45</v>
      </c>
      <c r="AP98" s="87" t="str">
        <f t="shared" si="21"/>
        <v>=P</v>
      </c>
      <c r="AQ98" s="425" t="str">
        <f t="shared" si="22"/>
        <v>LOAD</v>
      </c>
      <c r="AR98" s="425"/>
      <c r="AS98" s="426"/>
      <c r="AT98" s="222">
        <v>46</v>
      </c>
      <c r="AU98" s="87" t="str">
        <f t="shared" si="23"/>
        <v>0P</v>
      </c>
      <c r="AV98" s="425" t="str">
        <f t="shared" si="24"/>
        <v>LOAD</v>
      </c>
      <c r="AW98" s="425"/>
      <c r="AX98" s="426"/>
      <c r="AZ98" s="32">
        <f t="shared" ref="AZ98:AZ113" si="30">IF(R36=0,IF(R35=0,R34,R35),R36)</f>
        <v>0</v>
      </c>
      <c r="BJ98" s="2"/>
      <c r="BK98" s="222">
        <v>43</v>
      </c>
      <c r="BL98" s="87" t="str">
        <f t="shared" si="25"/>
        <v>=P</v>
      </c>
      <c r="BM98" s="424" t="str">
        <f t="shared" si="26"/>
        <v>LOAD</v>
      </c>
      <c r="BN98" s="425"/>
      <c r="BO98" s="425"/>
      <c r="BP98" s="425"/>
      <c r="BQ98" s="426"/>
      <c r="BR98" s="222">
        <v>46</v>
      </c>
      <c r="BS98" s="87" t="str">
        <f t="shared" si="27"/>
        <v>0P</v>
      </c>
      <c r="BT98" s="424" t="str">
        <f t="shared" si="28"/>
        <v>LOAD</v>
      </c>
      <c r="BU98" s="425"/>
      <c r="BV98" s="425"/>
      <c r="BW98" s="425"/>
      <c r="BX98" s="426"/>
    </row>
    <row r="99" spans="39:76" ht="24" customHeight="1">
      <c r="AM99" s="32" t="str">
        <f t="shared" si="29"/>
        <v>=</v>
      </c>
      <c r="AO99" s="222">
        <v>47</v>
      </c>
      <c r="AP99" s="87" t="str">
        <f t="shared" si="21"/>
        <v>=P</v>
      </c>
      <c r="AQ99" s="425" t="str">
        <f t="shared" si="22"/>
        <v>LOAD</v>
      </c>
      <c r="AR99" s="425"/>
      <c r="AS99" s="426"/>
      <c r="AT99" s="222">
        <v>48</v>
      </c>
      <c r="AU99" s="87" t="str">
        <f t="shared" si="23"/>
        <v>0P</v>
      </c>
      <c r="AV99" s="425" t="str">
        <f t="shared" si="24"/>
        <v>LOAD</v>
      </c>
      <c r="AW99" s="425"/>
      <c r="AX99" s="426"/>
      <c r="AZ99" s="32">
        <f t="shared" si="30"/>
        <v>0</v>
      </c>
      <c r="BJ99" s="2"/>
      <c r="BK99" s="222">
        <v>43</v>
      </c>
      <c r="BL99" s="87" t="str">
        <f t="shared" si="25"/>
        <v>=P</v>
      </c>
      <c r="BM99" s="424" t="str">
        <f t="shared" si="26"/>
        <v>LOAD</v>
      </c>
      <c r="BN99" s="425"/>
      <c r="BO99" s="425"/>
      <c r="BP99" s="425"/>
      <c r="BQ99" s="426"/>
      <c r="BR99" s="222">
        <v>48</v>
      </c>
      <c r="BS99" s="87" t="str">
        <f t="shared" si="27"/>
        <v>0P</v>
      </c>
      <c r="BT99" s="424" t="str">
        <f t="shared" si="28"/>
        <v>LOAD</v>
      </c>
      <c r="BU99" s="425"/>
      <c r="BV99" s="425"/>
      <c r="BW99" s="425"/>
      <c r="BX99" s="426"/>
    </row>
    <row r="100" spans="39:76" ht="24" customHeight="1">
      <c r="AM100" s="32" t="str">
        <f t="shared" si="29"/>
        <v>=</v>
      </c>
      <c r="AO100" s="222">
        <v>49</v>
      </c>
      <c r="AP100" s="87" t="str">
        <f t="shared" si="21"/>
        <v>=P</v>
      </c>
      <c r="AQ100" s="425" t="str">
        <f t="shared" si="22"/>
        <v>LOAD</v>
      </c>
      <c r="AR100" s="425"/>
      <c r="AS100" s="426"/>
      <c r="AT100" s="222">
        <v>50</v>
      </c>
      <c r="AU100" s="87" t="str">
        <f t="shared" si="23"/>
        <v>0P</v>
      </c>
      <c r="AV100" s="425" t="str">
        <f t="shared" si="24"/>
        <v>LOAD</v>
      </c>
      <c r="AW100" s="425"/>
      <c r="AX100" s="426"/>
      <c r="AZ100" s="32">
        <f t="shared" si="30"/>
        <v>0</v>
      </c>
      <c r="BJ100" s="2"/>
      <c r="BK100" s="222">
        <v>43</v>
      </c>
      <c r="BL100" s="87" t="str">
        <f t="shared" si="25"/>
        <v>=P</v>
      </c>
      <c r="BM100" s="424" t="str">
        <f t="shared" si="26"/>
        <v>LOAD</v>
      </c>
      <c r="BN100" s="425"/>
      <c r="BO100" s="425"/>
      <c r="BP100" s="425"/>
      <c r="BQ100" s="426"/>
      <c r="BR100" s="222">
        <v>50</v>
      </c>
      <c r="BS100" s="87" t="str">
        <f t="shared" si="27"/>
        <v>0P</v>
      </c>
      <c r="BT100" s="424" t="str">
        <f t="shared" si="28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9"/>
        <v>=</v>
      </c>
      <c r="AO101" s="222">
        <v>51</v>
      </c>
      <c r="AP101" s="87" t="str">
        <f t="shared" si="21"/>
        <v>=P</v>
      </c>
      <c r="AQ101" s="425" t="str">
        <f t="shared" si="22"/>
        <v>LOAD</v>
      </c>
      <c r="AR101" s="425"/>
      <c r="AS101" s="426"/>
      <c r="AT101" s="222">
        <v>52</v>
      </c>
      <c r="AU101" s="87" t="str">
        <f t="shared" si="23"/>
        <v>0P</v>
      </c>
      <c r="AV101" s="425" t="str">
        <f t="shared" si="24"/>
        <v>LOAD</v>
      </c>
      <c r="AW101" s="425"/>
      <c r="AX101" s="426"/>
      <c r="AZ101" s="32">
        <f t="shared" si="30"/>
        <v>0</v>
      </c>
      <c r="BJ101" s="2"/>
      <c r="BK101" s="222">
        <v>43</v>
      </c>
      <c r="BL101" s="87" t="str">
        <f t="shared" si="25"/>
        <v>=P</v>
      </c>
      <c r="BM101" s="424" t="str">
        <f t="shared" si="26"/>
        <v>LOAD</v>
      </c>
      <c r="BN101" s="425"/>
      <c r="BO101" s="425"/>
      <c r="BP101" s="425"/>
      <c r="BQ101" s="426"/>
      <c r="BR101" s="222">
        <v>52</v>
      </c>
      <c r="BS101" s="87" t="str">
        <f t="shared" si="27"/>
        <v>0P</v>
      </c>
      <c r="BT101" s="424" t="str">
        <f t="shared" si="28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9"/>
        <v>=</v>
      </c>
      <c r="AO102" s="222">
        <v>53</v>
      </c>
      <c r="AP102" s="87" t="str">
        <f t="shared" si="21"/>
        <v>=P</v>
      </c>
      <c r="AQ102" s="425" t="str">
        <f t="shared" si="22"/>
        <v>LOAD</v>
      </c>
      <c r="AR102" s="425"/>
      <c r="AS102" s="426"/>
      <c r="AT102" s="222">
        <v>54</v>
      </c>
      <c r="AU102" s="87" t="str">
        <f t="shared" si="23"/>
        <v>0P</v>
      </c>
      <c r="AV102" s="425" t="str">
        <f t="shared" si="24"/>
        <v>LOAD</v>
      </c>
      <c r="AW102" s="425"/>
      <c r="AX102" s="426"/>
      <c r="AZ102" s="32">
        <f t="shared" si="30"/>
        <v>0</v>
      </c>
      <c r="BJ102" s="2"/>
      <c r="BK102" s="222">
        <v>43</v>
      </c>
      <c r="BL102" s="87" t="str">
        <f t="shared" si="25"/>
        <v>=P</v>
      </c>
      <c r="BM102" s="424" t="str">
        <f t="shared" si="26"/>
        <v>LOAD</v>
      </c>
      <c r="BN102" s="425"/>
      <c r="BO102" s="425"/>
      <c r="BP102" s="425"/>
      <c r="BQ102" s="426"/>
      <c r="BR102" s="222">
        <v>54</v>
      </c>
      <c r="BS102" s="87" t="str">
        <f t="shared" si="27"/>
        <v>0P</v>
      </c>
      <c r="BT102" s="424" t="str">
        <f t="shared" si="28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9"/>
        <v>=</v>
      </c>
      <c r="AO103" s="222">
        <v>55</v>
      </c>
      <c r="AP103" s="87" t="str">
        <f t="shared" si="21"/>
        <v>=P</v>
      </c>
      <c r="AQ103" s="425" t="str">
        <f t="shared" si="22"/>
        <v>LOAD</v>
      </c>
      <c r="AR103" s="425"/>
      <c r="AS103" s="426"/>
      <c r="AT103" s="222">
        <v>56</v>
      </c>
      <c r="AU103" s="87" t="str">
        <f t="shared" si="23"/>
        <v>0P</v>
      </c>
      <c r="AV103" s="425" t="str">
        <f t="shared" si="24"/>
        <v>LOAD</v>
      </c>
      <c r="AW103" s="425"/>
      <c r="AX103" s="426"/>
      <c r="AZ103" s="32">
        <f t="shared" si="30"/>
        <v>0</v>
      </c>
      <c r="BJ103" s="2"/>
      <c r="BK103" s="222">
        <v>43</v>
      </c>
      <c r="BL103" s="87" t="str">
        <f t="shared" si="25"/>
        <v>=P</v>
      </c>
      <c r="BM103" s="424" t="str">
        <f t="shared" si="26"/>
        <v>LOAD</v>
      </c>
      <c r="BN103" s="425"/>
      <c r="BO103" s="425"/>
      <c r="BP103" s="425"/>
      <c r="BQ103" s="426"/>
      <c r="BR103" s="222">
        <v>56</v>
      </c>
      <c r="BS103" s="87" t="str">
        <f t="shared" si="27"/>
        <v>0P</v>
      </c>
      <c r="BT103" s="424" t="str">
        <f t="shared" si="28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9"/>
        <v>=</v>
      </c>
      <c r="AO104" s="222">
        <v>57</v>
      </c>
      <c r="AP104" s="87" t="str">
        <f t="shared" si="21"/>
        <v>=P</v>
      </c>
      <c r="AQ104" s="425" t="str">
        <f t="shared" si="22"/>
        <v>LOAD</v>
      </c>
      <c r="AR104" s="425"/>
      <c r="AS104" s="426"/>
      <c r="AT104" s="222">
        <v>58</v>
      </c>
      <c r="AU104" s="87" t="str">
        <f t="shared" si="23"/>
        <v>0P</v>
      </c>
      <c r="AV104" s="425" t="str">
        <f t="shared" si="24"/>
        <v>LOAD</v>
      </c>
      <c r="AW104" s="425"/>
      <c r="AX104" s="426"/>
      <c r="AZ104" s="32">
        <f t="shared" si="30"/>
        <v>0</v>
      </c>
      <c r="BJ104" s="2"/>
      <c r="BK104" s="222">
        <v>43</v>
      </c>
      <c r="BL104" s="87" t="str">
        <f t="shared" si="25"/>
        <v>=P</v>
      </c>
      <c r="BM104" s="424" t="str">
        <f t="shared" si="26"/>
        <v>LOAD</v>
      </c>
      <c r="BN104" s="425"/>
      <c r="BO104" s="425"/>
      <c r="BP104" s="425"/>
      <c r="BQ104" s="426"/>
      <c r="BR104" s="222">
        <v>58</v>
      </c>
      <c r="BS104" s="87" t="str">
        <f t="shared" si="27"/>
        <v>0P</v>
      </c>
      <c r="BT104" s="424" t="str">
        <f t="shared" si="28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9"/>
        <v>=</v>
      </c>
      <c r="AO105" s="222">
        <v>59</v>
      </c>
      <c r="AP105" s="87" t="str">
        <f t="shared" si="21"/>
        <v>=P</v>
      </c>
      <c r="AQ105" s="425" t="str">
        <f t="shared" si="22"/>
        <v>LOAD</v>
      </c>
      <c r="AR105" s="425"/>
      <c r="AS105" s="426"/>
      <c r="AT105" s="222">
        <v>60</v>
      </c>
      <c r="AU105" s="87" t="str">
        <f t="shared" si="23"/>
        <v>0P</v>
      </c>
      <c r="AV105" s="425" t="str">
        <f t="shared" si="24"/>
        <v>LOAD</v>
      </c>
      <c r="AW105" s="425"/>
      <c r="AX105" s="426"/>
      <c r="AZ105" s="32">
        <f t="shared" si="30"/>
        <v>0</v>
      </c>
      <c r="BJ105" s="2"/>
      <c r="BK105" s="222">
        <v>43</v>
      </c>
      <c r="BL105" s="87" t="str">
        <f t="shared" si="25"/>
        <v>=P</v>
      </c>
      <c r="BM105" s="424" t="str">
        <f t="shared" si="26"/>
        <v>LOAD</v>
      </c>
      <c r="BN105" s="425"/>
      <c r="BO105" s="425"/>
      <c r="BP105" s="425"/>
      <c r="BQ105" s="426"/>
      <c r="BR105" s="222">
        <v>60</v>
      </c>
      <c r="BS105" s="87" t="str">
        <f t="shared" si="27"/>
        <v>0P</v>
      </c>
      <c r="BT105" s="424" t="str">
        <f t="shared" si="28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9"/>
        <v>=</v>
      </c>
      <c r="AO106" s="222">
        <v>61</v>
      </c>
      <c r="AP106" s="87" t="str">
        <f t="shared" si="21"/>
        <v>=P</v>
      </c>
      <c r="AQ106" s="425" t="str">
        <f t="shared" si="22"/>
        <v>LOAD</v>
      </c>
      <c r="AR106" s="425"/>
      <c r="AS106" s="426"/>
      <c r="AT106" s="222">
        <v>62</v>
      </c>
      <c r="AU106" s="87" t="str">
        <f t="shared" si="23"/>
        <v>0P</v>
      </c>
      <c r="AV106" s="425" t="str">
        <f t="shared" si="24"/>
        <v>LOAD</v>
      </c>
      <c r="AW106" s="425"/>
      <c r="AX106" s="426"/>
      <c r="AZ106" s="32">
        <f t="shared" si="30"/>
        <v>0</v>
      </c>
      <c r="BJ106" s="2"/>
      <c r="BK106" s="222">
        <v>43</v>
      </c>
      <c r="BL106" s="87" t="str">
        <f t="shared" si="25"/>
        <v>=P</v>
      </c>
      <c r="BM106" s="424" t="str">
        <f t="shared" si="26"/>
        <v>LOAD</v>
      </c>
      <c r="BN106" s="425"/>
      <c r="BO106" s="425"/>
      <c r="BP106" s="425"/>
      <c r="BQ106" s="426"/>
      <c r="BR106" s="222">
        <v>62</v>
      </c>
      <c r="BS106" s="87" t="str">
        <f t="shared" si="27"/>
        <v>0P</v>
      </c>
      <c r="BT106" s="424" t="str">
        <f t="shared" si="28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9"/>
        <v>=</v>
      </c>
      <c r="AO107" s="222">
        <v>63</v>
      </c>
      <c r="AP107" s="87" t="str">
        <f t="shared" si="21"/>
        <v>=P</v>
      </c>
      <c r="AQ107" s="425" t="str">
        <f t="shared" si="22"/>
        <v>LOAD</v>
      </c>
      <c r="AR107" s="425"/>
      <c r="AS107" s="426"/>
      <c r="AT107" s="222">
        <v>64</v>
      </c>
      <c r="AU107" s="87" t="str">
        <f t="shared" si="23"/>
        <v>0P</v>
      </c>
      <c r="AV107" s="425" t="str">
        <f t="shared" si="24"/>
        <v>LOAD</v>
      </c>
      <c r="AW107" s="425"/>
      <c r="AX107" s="426"/>
      <c r="AZ107" s="32">
        <f t="shared" si="30"/>
        <v>0</v>
      </c>
      <c r="BJ107" s="2"/>
      <c r="BK107" s="222">
        <v>43</v>
      </c>
      <c r="BL107" s="87" t="str">
        <f t="shared" si="25"/>
        <v>=P</v>
      </c>
      <c r="BM107" s="424" t="str">
        <f t="shared" si="26"/>
        <v>LOAD</v>
      </c>
      <c r="BN107" s="425"/>
      <c r="BO107" s="425"/>
      <c r="BP107" s="425"/>
      <c r="BQ107" s="426"/>
      <c r="BR107" s="222">
        <v>64</v>
      </c>
      <c r="BS107" s="87" t="str">
        <f t="shared" si="27"/>
        <v>0P</v>
      </c>
      <c r="BT107" s="424" t="str">
        <f t="shared" si="28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29"/>
        <v>=</v>
      </c>
      <c r="AO108" s="222">
        <v>65</v>
      </c>
      <c r="AP108" s="87" t="str">
        <f t="shared" si="21"/>
        <v>=P</v>
      </c>
      <c r="AQ108" s="425" t="str">
        <f t="shared" si="22"/>
        <v>LOAD</v>
      </c>
      <c r="AR108" s="425"/>
      <c r="AS108" s="426"/>
      <c r="AT108" s="222">
        <v>66</v>
      </c>
      <c r="AU108" s="87" t="str">
        <f t="shared" si="23"/>
        <v>0P</v>
      </c>
      <c r="AV108" s="425" t="str">
        <f t="shared" si="24"/>
        <v>LOAD</v>
      </c>
      <c r="AW108" s="425"/>
      <c r="AX108" s="426"/>
      <c r="AZ108" s="32">
        <f t="shared" si="30"/>
        <v>0</v>
      </c>
      <c r="BJ108" s="2"/>
      <c r="BK108" s="222">
        <v>43</v>
      </c>
      <c r="BL108" s="87" t="str">
        <f t="shared" si="25"/>
        <v>=P</v>
      </c>
      <c r="BM108" s="424" t="str">
        <f t="shared" si="26"/>
        <v>LOAD</v>
      </c>
      <c r="BN108" s="425"/>
      <c r="BO108" s="425"/>
      <c r="BP108" s="425"/>
      <c r="BQ108" s="426"/>
      <c r="BR108" s="222">
        <v>66</v>
      </c>
      <c r="BS108" s="87" t="str">
        <f t="shared" si="27"/>
        <v>0P</v>
      </c>
      <c r="BT108" s="424" t="str">
        <f t="shared" si="28"/>
        <v>LOAD</v>
      </c>
      <c r="BU108" s="425"/>
      <c r="BV108" s="425"/>
      <c r="BW108" s="425"/>
      <c r="BX108" s="426"/>
    </row>
    <row r="109" spans="39:76" ht="24" customHeight="1">
      <c r="AM109" s="32" t="str">
        <f t="shared" si="29"/>
        <v>=</v>
      </c>
      <c r="AO109" s="222">
        <v>67</v>
      </c>
      <c r="AP109" s="87" t="str">
        <f t="shared" si="21"/>
        <v>=P</v>
      </c>
      <c r="AQ109" s="425" t="str">
        <f t="shared" si="22"/>
        <v>LOAD</v>
      </c>
      <c r="AR109" s="425"/>
      <c r="AS109" s="426"/>
      <c r="AT109" s="222">
        <v>68</v>
      </c>
      <c r="AU109" s="87" t="str">
        <f t="shared" si="23"/>
        <v>0P</v>
      </c>
      <c r="AV109" s="425" t="str">
        <f t="shared" si="24"/>
        <v>LOAD</v>
      </c>
      <c r="AW109" s="425"/>
      <c r="AX109" s="426"/>
      <c r="AZ109" s="32">
        <f t="shared" si="30"/>
        <v>0</v>
      </c>
      <c r="BJ109" s="2"/>
      <c r="BK109" s="222">
        <v>43</v>
      </c>
      <c r="BL109" s="87" t="str">
        <f t="shared" si="25"/>
        <v>=P</v>
      </c>
      <c r="BM109" s="424" t="str">
        <f t="shared" si="26"/>
        <v>LOAD</v>
      </c>
      <c r="BN109" s="425"/>
      <c r="BO109" s="425"/>
      <c r="BP109" s="425"/>
      <c r="BQ109" s="426"/>
      <c r="BR109" s="222">
        <v>68</v>
      </c>
      <c r="BS109" s="87" t="str">
        <f t="shared" si="27"/>
        <v>0P</v>
      </c>
      <c r="BT109" s="424" t="str">
        <f t="shared" si="28"/>
        <v>LOAD</v>
      </c>
      <c r="BU109" s="425"/>
      <c r="BV109" s="425"/>
      <c r="BW109" s="425"/>
      <c r="BX109" s="426"/>
    </row>
    <row r="110" spans="39:76" ht="24" customHeight="1">
      <c r="AM110" s="32" t="str">
        <f t="shared" si="29"/>
        <v>=</v>
      </c>
      <c r="AO110" s="222">
        <v>69</v>
      </c>
      <c r="AP110" s="87" t="str">
        <f t="shared" si="21"/>
        <v>=P</v>
      </c>
      <c r="AQ110" s="425" t="str">
        <f t="shared" si="22"/>
        <v>LOAD</v>
      </c>
      <c r="AR110" s="425"/>
      <c r="AS110" s="426"/>
      <c r="AT110" s="222">
        <v>70</v>
      </c>
      <c r="AU110" s="87" t="str">
        <f t="shared" si="23"/>
        <v>0P</v>
      </c>
      <c r="AV110" s="425" t="str">
        <f t="shared" si="24"/>
        <v>LOAD</v>
      </c>
      <c r="AW110" s="425"/>
      <c r="AX110" s="426"/>
      <c r="AZ110" s="32">
        <f t="shared" si="30"/>
        <v>0</v>
      </c>
      <c r="BJ110" s="2"/>
      <c r="BK110" s="222">
        <v>43</v>
      </c>
      <c r="BL110" s="87" t="str">
        <f t="shared" si="25"/>
        <v>=P</v>
      </c>
      <c r="BM110" s="424" t="str">
        <f t="shared" si="26"/>
        <v>LOAD</v>
      </c>
      <c r="BN110" s="425"/>
      <c r="BO110" s="425"/>
      <c r="BP110" s="425"/>
      <c r="BQ110" s="426"/>
      <c r="BR110" s="222">
        <v>70</v>
      </c>
      <c r="BS110" s="87" t="str">
        <f t="shared" si="27"/>
        <v>0P</v>
      </c>
      <c r="BT110" s="424" t="str">
        <f t="shared" si="28"/>
        <v>LOAD</v>
      </c>
      <c r="BU110" s="425"/>
      <c r="BV110" s="425"/>
      <c r="BW110" s="425"/>
      <c r="BX110" s="426"/>
    </row>
    <row r="111" spans="39:76" ht="24" customHeight="1">
      <c r="AM111" s="32" t="str">
        <f t="shared" si="29"/>
        <v>=</v>
      </c>
      <c r="AO111" s="222">
        <v>71</v>
      </c>
      <c r="AP111" s="87" t="str">
        <f t="shared" si="21"/>
        <v>=P</v>
      </c>
      <c r="AQ111" s="425" t="str">
        <f t="shared" si="22"/>
        <v>LOAD</v>
      </c>
      <c r="AR111" s="425"/>
      <c r="AS111" s="426"/>
      <c r="AT111" s="222">
        <v>72</v>
      </c>
      <c r="AU111" s="87" t="str">
        <f t="shared" si="23"/>
        <v>0P</v>
      </c>
      <c r="AV111" s="425" t="str">
        <f t="shared" si="24"/>
        <v>LOAD</v>
      </c>
      <c r="AW111" s="425"/>
      <c r="AX111" s="426"/>
      <c r="AZ111" s="32">
        <f t="shared" si="30"/>
        <v>0</v>
      </c>
      <c r="BJ111" s="2"/>
      <c r="BK111" s="222">
        <v>43</v>
      </c>
      <c r="BL111" s="87" t="str">
        <f t="shared" si="25"/>
        <v>=P</v>
      </c>
      <c r="BM111" s="424" t="str">
        <f t="shared" si="26"/>
        <v>LOAD</v>
      </c>
      <c r="BN111" s="425"/>
      <c r="BO111" s="425"/>
      <c r="BP111" s="425"/>
      <c r="BQ111" s="426"/>
      <c r="BR111" s="222">
        <v>72</v>
      </c>
      <c r="BS111" s="87" t="str">
        <f t="shared" si="27"/>
        <v>0P</v>
      </c>
      <c r="BT111" s="424" t="str">
        <f t="shared" si="28"/>
        <v>LOAD</v>
      </c>
      <c r="BU111" s="425"/>
      <c r="BV111" s="425"/>
      <c r="BW111" s="425"/>
      <c r="BX111" s="426"/>
    </row>
    <row r="112" spans="39:76" ht="24" customHeight="1">
      <c r="AM112" s="32" t="str">
        <f t="shared" si="29"/>
        <v>=</v>
      </c>
      <c r="AO112" s="222">
        <v>73</v>
      </c>
      <c r="AP112" s="87" t="str">
        <f t="shared" si="21"/>
        <v>=P</v>
      </c>
      <c r="AQ112" s="425" t="str">
        <f t="shared" si="22"/>
        <v>LOAD</v>
      </c>
      <c r="AR112" s="425"/>
      <c r="AS112" s="426"/>
      <c r="AT112" s="222">
        <v>74</v>
      </c>
      <c r="AU112" s="87" t="str">
        <f t="shared" si="23"/>
        <v>0P</v>
      </c>
      <c r="AV112" s="425" t="str">
        <f t="shared" si="24"/>
        <v>LOAD</v>
      </c>
      <c r="AW112" s="425"/>
      <c r="AX112" s="426"/>
      <c r="AZ112" s="32">
        <f t="shared" si="30"/>
        <v>0</v>
      </c>
      <c r="BJ112" s="2"/>
      <c r="BK112" s="222">
        <v>43</v>
      </c>
      <c r="BL112" s="87" t="str">
        <f t="shared" si="25"/>
        <v>=P</v>
      </c>
      <c r="BM112" s="424" t="str">
        <f t="shared" si="26"/>
        <v>LOAD</v>
      </c>
      <c r="BN112" s="425"/>
      <c r="BO112" s="425"/>
      <c r="BP112" s="425"/>
      <c r="BQ112" s="426"/>
      <c r="BR112" s="222">
        <v>74</v>
      </c>
      <c r="BS112" s="87" t="str">
        <f t="shared" si="27"/>
        <v>0P</v>
      </c>
      <c r="BT112" s="424" t="str">
        <f t="shared" si="28"/>
        <v>LOAD</v>
      </c>
      <c r="BU112" s="425"/>
      <c r="BV112" s="425"/>
      <c r="BW112" s="425"/>
      <c r="BX112" s="426"/>
    </row>
    <row r="113" spans="39:76" ht="24" customHeight="1">
      <c r="AM113" s="32">
        <f t="shared" si="29"/>
        <v>0</v>
      </c>
      <c r="AO113" s="222">
        <v>75</v>
      </c>
      <c r="AP113" s="87" t="str">
        <f t="shared" si="21"/>
        <v>0P</v>
      </c>
      <c r="AQ113" s="425" t="str">
        <f t="shared" si="22"/>
        <v>LOAD</v>
      </c>
      <c r="AR113" s="425"/>
      <c r="AS113" s="426"/>
      <c r="AT113" s="222">
        <v>76</v>
      </c>
      <c r="AU113" s="87" t="str">
        <f t="shared" si="23"/>
        <v>0P</v>
      </c>
      <c r="AV113" s="425" t="str">
        <f t="shared" si="24"/>
        <v>LOAD</v>
      </c>
      <c r="AW113" s="425"/>
      <c r="AX113" s="426"/>
      <c r="AZ113" s="32">
        <f t="shared" si="30"/>
        <v>0</v>
      </c>
      <c r="BJ113" s="2"/>
      <c r="BK113" s="222">
        <v>43</v>
      </c>
      <c r="BL113" s="87" t="str">
        <f t="shared" si="25"/>
        <v>0P</v>
      </c>
      <c r="BM113" s="424" t="str">
        <f t="shared" si="26"/>
        <v>LOAD</v>
      </c>
      <c r="BN113" s="425"/>
      <c r="BO113" s="425"/>
      <c r="BP113" s="425"/>
      <c r="BQ113" s="426"/>
      <c r="BR113" s="222">
        <v>76</v>
      </c>
      <c r="BS113" s="87" t="str">
        <f t="shared" si="27"/>
        <v>0P</v>
      </c>
      <c r="BT113" s="424" t="str">
        <f t="shared" si="28"/>
        <v>LOAD</v>
      </c>
      <c r="BU113" s="425"/>
      <c r="BV113" s="425"/>
      <c r="BW113" s="425"/>
      <c r="BX113" s="426"/>
    </row>
    <row r="114" spans="39:76" ht="24" customHeight="1">
      <c r="AM114" s="32">
        <f>IF(I29=0,IF(I51=0,I50,I51),I29)</f>
        <v>0</v>
      </c>
      <c r="AO114" s="222">
        <v>77</v>
      </c>
      <c r="AP114" s="87" t="str">
        <f t="shared" si="21"/>
        <v>0P</v>
      </c>
      <c r="AQ114" s="425" t="str">
        <f>IF(AM114=1,IF($D29="","",$D29),IF(AND(AM114=2,AM113=1),$D29,IF(AND(AM114=3,AM113=1),$D29,$AQ113)))</f>
        <v>LOAD</v>
      </c>
      <c r="AR114" s="425"/>
      <c r="AS114" s="426"/>
      <c r="AT114" s="222">
        <v>78</v>
      </c>
      <c r="AU114" s="87" t="str">
        <f t="shared" si="23"/>
        <v>0P</v>
      </c>
      <c r="AV114" s="425" t="str">
        <f>IF(AZ114=1,IF($S29="","",$S29),IF(AND(AZ114=2,AZ113=1),$S29,IF(AND(AZ114=2,AZ113=3),$S29,IF(AND(AZ114=3,AZ113=1),$S29,IF(AND(AZ114=3,AZ113=2),$S29,$AV113)))))</f>
        <v>LOAD</v>
      </c>
      <c r="AW114" s="425"/>
      <c r="AX114" s="426"/>
      <c r="AZ114" s="32">
        <f>IF(R29=0,IF(R51=0,R50,R51),R29)</f>
        <v>0</v>
      </c>
      <c r="BJ114" s="2"/>
      <c r="BK114" s="222">
        <v>43</v>
      </c>
      <c r="BL114" s="87" t="str">
        <f t="shared" si="25"/>
        <v>0P</v>
      </c>
      <c r="BM114" s="424" t="str">
        <f>IF($AM114=1,IF($D29="","",$D29),IF(AND($AM114=2,$AM113=1),$D29,IF(AND($AM114=3,$AM113=1),$D29,$BM113)))</f>
        <v>LOAD</v>
      </c>
      <c r="BN114" s="425"/>
      <c r="BO114" s="425"/>
      <c r="BP114" s="425"/>
      <c r="BQ114" s="426"/>
      <c r="BR114" s="222">
        <v>78</v>
      </c>
      <c r="BS114" s="87" t="str">
        <f t="shared" si="27"/>
        <v>0P</v>
      </c>
      <c r="BT114" s="424" t="str">
        <f>IF($AZ114=1,IF($S29="","",$S29),IF(AND($AZ114=2,$AZ113=1),$S29,IF(AND($AZ114=2,$AZ113=3),$S29,IF(AND($AZ114=3,$AZ113=1),$S29,IF(AND($AZ114=3,$AZ113=2),$S29,$BT113)))))</f>
        <v>LOAD</v>
      </c>
      <c r="BU114" s="425"/>
      <c r="BV114" s="425"/>
      <c r="BW114" s="425"/>
      <c r="BX114" s="426"/>
    </row>
    <row r="115" spans="39:76" ht="24" customHeight="1">
      <c r="AM115" s="32">
        <f>IF(I30=0,IF(I29=0,I51,I29),I30)</f>
        <v>0</v>
      </c>
      <c r="AO115" s="222">
        <v>79</v>
      </c>
      <c r="AP115" s="87" t="str">
        <f t="shared" si="21"/>
        <v>0P</v>
      </c>
      <c r="AQ115" s="425" t="str">
        <f>IF(AM115=1,IF($D30="","",$D30),IF(AND(AM115=2,AM114=1),$D30,IF(AND(AM115=3,AM114=1),$D30,$AQ114)))</f>
        <v>LOAD</v>
      </c>
      <c r="AR115" s="425"/>
      <c r="AS115" s="426"/>
      <c r="AT115" s="222">
        <v>80</v>
      </c>
      <c r="AU115" s="87" t="str">
        <f t="shared" si="23"/>
        <v>0P</v>
      </c>
      <c r="AV115" s="425" t="str">
        <f>IF(AZ115=1,IF($S30="","",$S30),IF(AND(AZ115=2,AZ114=1),$S30,IF(AND(AZ115=2,AZ114=3),$S30,IF(AND(AZ115=3,AZ114=1),$S30,IF(AND(AZ115=3,AZ114=2),$S30,$AV114)))))</f>
        <v>LOAD</v>
      </c>
      <c r="AW115" s="425"/>
      <c r="AX115" s="426"/>
      <c r="AZ115" s="32">
        <f>IF(R30=0,IF(R29=0,R51,R29),R30)</f>
        <v>0</v>
      </c>
      <c r="BJ115" s="2"/>
      <c r="BK115" s="222">
        <v>43</v>
      </c>
      <c r="BL115" s="87" t="str">
        <f t="shared" si="25"/>
        <v>0P</v>
      </c>
      <c r="BM115" s="424" t="str">
        <f>IF($AM115=1,IF($D30="","",$D30),IF(AND($AM115=2,$AM114=1),$D30,IF(AND($AM115=3,$AM114=1),$D30,$BM114)))</f>
        <v>LOAD</v>
      </c>
      <c r="BN115" s="425"/>
      <c r="BO115" s="425"/>
      <c r="BP115" s="425"/>
      <c r="BQ115" s="426"/>
      <c r="BR115" s="222">
        <v>80</v>
      </c>
      <c r="BS115" s="87" t="str">
        <f t="shared" si="27"/>
        <v>0P</v>
      </c>
      <c r="BT115" s="424" t="str">
        <f>IF($AZ115=1,IF($S30="","",$S30),IF(AND($AZ115=2,$AZ114=1),$S30,IF(AND($AZ115=2,$AZ114=3),$S30,IF(AND($AZ115=3,$AZ114=1),$S30,IF(AND($AZ115=3,$AZ114=2),$S30,$BT114)))))</f>
        <v>LOAD</v>
      </c>
      <c r="BU115" s="425"/>
      <c r="BV115" s="425"/>
      <c r="BW115" s="425"/>
      <c r="BX115" s="426"/>
    </row>
    <row r="116" spans="39:76" ht="24" customHeight="1">
      <c r="AM116" s="32">
        <f>IF(I31=0,IF(I30=0,I29,I30),I31)</f>
        <v>0</v>
      </c>
      <c r="AO116" s="222">
        <v>81</v>
      </c>
      <c r="AP116" s="87" t="str">
        <f t="shared" si="21"/>
        <v>0P</v>
      </c>
      <c r="AQ116" s="425" t="str">
        <f>IF(AM116=1,IF($D31="","",$D31),IF(AND(AM116=2,AM115=1),$D31,IF(AND(AM116=3,AM115=1),$D31,$AQ115)))</f>
        <v>LOAD</v>
      </c>
      <c r="AR116" s="425"/>
      <c r="AS116" s="426"/>
      <c r="AT116" s="222">
        <v>82</v>
      </c>
      <c r="AU116" s="87" t="str">
        <f t="shared" si="23"/>
        <v>0P</v>
      </c>
      <c r="AV116" s="425" t="str">
        <f>IF(AZ116=1,IF($S31="","",$S31),IF(AND(AZ116=2,AZ115=1),$S31,IF(AND(AZ116=2,AZ115=3),$S31,IF(AND(AZ116=3,AZ115=1),$S31,IF(AND(AZ116=3,AZ115=2),$S31,$AV115)))))</f>
        <v>LOAD</v>
      </c>
      <c r="AW116" s="425"/>
      <c r="AX116" s="426"/>
      <c r="AZ116" s="32">
        <f>IF(R31=0,IF(R30=0,R29,R30),R31)</f>
        <v>0</v>
      </c>
      <c r="BJ116" s="2"/>
      <c r="BK116" s="222">
        <v>43</v>
      </c>
      <c r="BL116" s="87" t="str">
        <f t="shared" si="25"/>
        <v>0P</v>
      </c>
      <c r="BM116" s="424" t="str">
        <f>IF($AM116=1,IF($D31="","",$D31),IF(AND($AM116=2,$AM115=1),$D31,IF(AND($AM116=3,$AM115=1),$D31,$BM115)))</f>
        <v>LOAD</v>
      </c>
      <c r="BN116" s="425"/>
      <c r="BO116" s="425"/>
      <c r="BP116" s="425"/>
      <c r="BQ116" s="426"/>
      <c r="BR116" s="222">
        <v>82</v>
      </c>
      <c r="BS116" s="87" t="str">
        <f t="shared" si="27"/>
        <v>0P</v>
      </c>
      <c r="BT116" s="424" t="str">
        <f>IF($AZ116=1,IF($S31="","",$S31),IF(AND($AZ116=2,$AZ115=1),$S31,IF(AND($AZ116=2,$AZ115=3),$S31,IF(AND($AZ116=3,$AZ115=1),$S31,IF(AND($AZ116=3,$AZ115=2),$S31,$BT115)))))</f>
        <v>LOAD</v>
      </c>
      <c r="BU116" s="425"/>
      <c r="BV116" s="425"/>
      <c r="BW116" s="425"/>
      <c r="BX116" s="426"/>
    </row>
    <row r="117" spans="39:76" ht="24" customHeight="1">
      <c r="AM117" s="32">
        <f>IF(I32=0,IF(I31=0,I30,I31),I32)</f>
        <v>0</v>
      </c>
      <c r="AO117" s="222">
        <v>83</v>
      </c>
      <c r="AP117" s="87" t="str">
        <f t="shared" si="21"/>
        <v>0P</v>
      </c>
      <c r="AQ117" s="425" t="str">
        <f>IF(AM117=1,IF($D32="","",$D32),IF(AND(AM117=2,AM116=1),$D32,IF(AND(AM117=3,AM116=1),$D32,$AQ116)))</f>
        <v>LOAD</v>
      </c>
      <c r="AR117" s="425"/>
      <c r="AS117" s="426"/>
      <c r="AT117" s="222">
        <v>84</v>
      </c>
      <c r="AU117" s="87" t="str">
        <f t="shared" si="23"/>
        <v>0P</v>
      </c>
      <c r="AV117" s="425" t="str">
        <f>IF(AZ117=1,IF($S32="","",$S32),IF(AND(AZ117=2,AZ116=1),$S32,IF(AND(AZ117=2,AZ116=3),$S32,IF(AND(AZ117=3,AZ116=1),$S32,IF(AND(AZ117=3,AZ116=2),$S32,$AV116)))))</f>
        <v>LOAD</v>
      </c>
      <c r="AW117" s="425"/>
      <c r="AX117" s="426"/>
      <c r="AZ117" s="32">
        <f>IF(R32=0,IF(R31=0,R30,R31),R32)</f>
        <v>0</v>
      </c>
      <c r="BJ117" s="2"/>
      <c r="BK117" s="222">
        <v>43</v>
      </c>
      <c r="BL117" s="87" t="str">
        <f t="shared" si="25"/>
        <v>0P</v>
      </c>
      <c r="BM117" s="424" t="str">
        <f>IF($AM117=1,IF($D32="","",$D32),IF(AND($AM117=2,$AM116=1),$D32,IF(AND($AM117=3,$AM116=1),$D32,$BM116)))</f>
        <v>LOAD</v>
      </c>
      <c r="BN117" s="425"/>
      <c r="BO117" s="425"/>
      <c r="BP117" s="425"/>
      <c r="BQ117" s="426"/>
      <c r="BR117" s="222">
        <v>84</v>
      </c>
      <c r="BS117" s="87" t="str">
        <f t="shared" si="27"/>
        <v>0P</v>
      </c>
      <c r="BT117" s="424" t="str">
        <f>IF($AZ117=1,IF($S32="","",$S32),IF(AND($AZ117=2,$AZ116=1),$S32,IF(AND($AZ117=2,$AZ116=3),$S32,IF(AND($AZ117=3,$AZ116=1),$S32,IF(AND($AZ117=3,$AZ116=2),$S32,$BT116)))))</f>
        <v>LOAD</v>
      </c>
      <c r="BU117" s="425"/>
      <c r="BV117" s="425"/>
      <c r="BW117" s="425"/>
      <c r="BX117" s="426"/>
    </row>
    <row r="118" spans="39:76" ht="24" customHeight="1">
      <c r="AO118" s="427" t="s">
        <v>86</v>
      </c>
      <c r="AP118" s="427"/>
      <c r="AQ118" s="427"/>
      <c r="AR118" s="427"/>
      <c r="AS118" s="427"/>
      <c r="AT118" s="427"/>
      <c r="AU118" s="427"/>
      <c r="AV118" s="427"/>
      <c r="AW118" s="427"/>
      <c r="AX118" s="427"/>
      <c r="BJ118" s="2"/>
      <c r="BK118" s="427" t="s">
        <v>86</v>
      </c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</row>
    <row r="119" spans="39:76" ht="24" customHeight="1"/>
    <row r="120" spans="39:76" s="2" customFormat="1" ht="26.25" customHeight="1">
      <c r="AM120" s="1"/>
      <c r="AZ120" s="1"/>
    </row>
    <row r="121" spans="39:76" s="2" customFormat="1" ht="24" customHeight="1">
      <c r="AM121" s="1"/>
      <c r="AZ121" s="1"/>
    </row>
    <row r="122" spans="39:76" ht="24" customHeight="1"/>
    <row r="123" spans="39:76" ht="24" customHeight="1"/>
    <row r="124" spans="39:76" ht="24" customHeight="1"/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>
      <c r="AX136"/>
      <c r="AY136"/>
      <c r="BA136"/>
      <c r="BB136"/>
      <c r="BC136"/>
    </row>
    <row r="137" spans="50:55" ht="24" customHeight="1">
      <c r="AX137"/>
      <c r="AY137"/>
      <c r="BA137"/>
      <c r="BB137"/>
      <c r="BC137"/>
    </row>
    <row r="138" spans="50:55" ht="24" customHeight="1">
      <c r="AX138"/>
      <c r="AY138"/>
      <c r="BA138"/>
      <c r="BB138"/>
      <c r="BC138"/>
    </row>
    <row r="139" spans="50:55" ht="24" customHeight="1">
      <c r="AX139"/>
      <c r="AY139"/>
      <c r="BA139"/>
      <c r="BB139"/>
      <c r="BC139"/>
    </row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</sheetData>
  <mergeCells count="287">
    <mergeCell ref="AO118:AX118"/>
    <mergeCell ref="BK118:BX118"/>
    <mergeCell ref="AQ116:AS116"/>
    <mergeCell ref="AV116:AX116"/>
    <mergeCell ref="BM116:BQ116"/>
    <mergeCell ref="BT116:BX116"/>
    <mergeCell ref="AQ117:AS117"/>
    <mergeCell ref="AV117:AX117"/>
    <mergeCell ref="BM117:BQ117"/>
    <mergeCell ref="BT117:BX117"/>
    <mergeCell ref="AQ114:AS114"/>
    <mergeCell ref="AV114:AX114"/>
    <mergeCell ref="BM114:BQ114"/>
    <mergeCell ref="BT114:BX114"/>
    <mergeCell ref="AQ115:AS115"/>
    <mergeCell ref="AV115:AX115"/>
    <mergeCell ref="BM115:BQ115"/>
    <mergeCell ref="BT115:BX115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BR96:BS96"/>
    <mergeCell ref="BT96:BX96"/>
    <mergeCell ref="AQ97:AS97"/>
    <mergeCell ref="AV97:AX97"/>
    <mergeCell ref="BM97:BQ97"/>
    <mergeCell ref="BT97:BX97"/>
    <mergeCell ref="AO96:AP96"/>
    <mergeCell ref="AQ96:AS96"/>
    <mergeCell ref="AT96:AU96"/>
    <mergeCell ref="AV96:AX96"/>
    <mergeCell ref="BK96:BL96"/>
    <mergeCell ref="BM96:BQ96"/>
    <mergeCell ref="AO94:AQ94"/>
    <mergeCell ref="AR94:AX94"/>
    <mergeCell ref="BK94:BM94"/>
    <mergeCell ref="BN94:BX94"/>
    <mergeCell ref="AO95:AS95"/>
    <mergeCell ref="AT95:AV95"/>
    <mergeCell ref="AW95:AX95"/>
    <mergeCell ref="BK95:BQ95"/>
    <mergeCell ref="BR95:BT95"/>
    <mergeCell ref="BU95:BX95"/>
    <mergeCell ref="AO90:AX90"/>
    <mergeCell ref="BK90:BX90"/>
    <mergeCell ref="AO92:AX92"/>
    <mergeCell ref="BK92:BX92"/>
    <mergeCell ref="AO93:AQ93"/>
    <mergeCell ref="AR93:AX93"/>
    <mergeCell ref="BK93:BM93"/>
    <mergeCell ref="BN93:BX93"/>
    <mergeCell ref="AQ88:AS88"/>
    <mergeCell ref="AV88:AX88"/>
    <mergeCell ref="BM88:BQ88"/>
    <mergeCell ref="BT88:BX88"/>
    <mergeCell ref="AQ89:AS89"/>
    <mergeCell ref="AV89:AX89"/>
    <mergeCell ref="BM89:BQ89"/>
    <mergeCell ref="BT89:BX89"/>
    <mergeCell ref="AQ86:AS86"/>
    <mergeCell ref="AV86:AX86"/>
    <mergeCell ref="BM86:BQ86"/>
    <mergeCell ref="BT86:BX86"/>
    <mergeCell ref="AQ87:AS87"/>
    <mergeCell ref="AV87:AX87"/>
    <mergeCell ref="BM87:BQ87"/>
    <mergeCell ref="BT87:BX87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BR68:BS68"/>
    <mergeCell ref="BT68:BX68"/>
    <mergeCell ref="AQ69:AS69"/>
    <mergeCell ref="AV69:AX69"/>
    <mergeCell ref="BM69:BQ69"/>
    <mergeCell ref="BT69:BX69"/>
    <mergeCell ref="AO68:AP68"/>
    <mergeCell ref="AQ68:AS68"/>
    <mergeCell ref="AT68:AU68"/>
    <mergeCell ref="AV68:AX68"/>
    <mergeCell ref="BK68:BL68"/>
    <mergeCell ref="BM68:BQ68"/>
    <mergeCell ref="AO67:AS67"/>
    <mergeCell ref="AT67:AV67"/>
    <mergeCell ref="AW67:AX67"/>
    <mergeCell ref="BK67:BQ67"/>
    <mergeCell ref="BR67:BT67"/>
    <mergeCell ref="BU67:BX67"/>
    <mergeCell ref="AO65:AQ65"/>
    <mergeCell ref="AR65:AX65"/>
    <mergeCell ref="BK65:BM65"/>
    <mergeCell ref="BN65:BX65"/>
    <mergeCell ref="AO66:AQ66"/>
    <mergeCell ref="AR66:AX66"/>
    <mergeCell ref="BK66:BM66"/>
    <mergeCell ref="BN66:BX66"/>
    <mergeCell ref="D34:E34"/>
    <mergeCell ref="AW63:AX63"/>
    <mergeCell ref="BU63:BX63"/>
    <mergeCell ref="AO64:AX64"/>
    <mergeCell ref="BK64:BX64"/>
    <mergeCell ref="D29:W29"/>
    <mergeCell ref="E30:W30"/>
    <mergeCell ref="E31:W31"/>
    <mergeCell ref="E32:W32"/>
    <mergeCell ref="D20:H20"/>
    <mergeCell ref="S20:W20"/>
    <mergeCell ref="D21:H21"/>
    <mergeCell ref="S21:W21"/>
    <mergeCell ref="U24:W24"/>
    <mergeCell ref="D27:E27"/>
    <mergeCell ref="I17:I18"/>
    <mergeCell ref="J17:J18"/>
    <mergeCell ref="Q18:Q19"/>
    <mergeCell ref="R18:R19"/>
    <mergeCell ref="S18:W19"/>
    <mergeCell ref="D19:H19"/>
    <mergeCell ref="D14:H14"/>
    <mergeCell ref="S14:W14"/>
    <mergeCell ref="D15:H16"/>
    <mergeCell ref="I15:I16"/>
    <mergeCell ref="J15:J16"/>
    <mergeCell ref="S15:W15"/>
    <mergeCell ref="Q16:Q17"/>
    <mergeCell ref="R16:R17"/>
    <mergeCell ref="S16:W17"/>
    <mergeCell ref="D17:H18"/>
    <mergeCell ref="AC9:AE9"/>
    <mergeCell ref="AG9:AH9"/>
    <mergeCell ref="D12:H12"/>
    <mergeCell ref="S12:W12"/>
    <mergeCell ref="D13:H13"/>
    <mergeCell ref="S13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E1:H1"/>
    <mergeCell ref="K1:M1"/>
    <mergeCell ref="O1:S1"/>
    <mergeCell ref="V1:W1"/>
    <mergeCell ref="K2:M2"/>
    <mergeCell ref="L4:M4"/>
    <mergeCell ref="O4:P4"/>
    <mergeCell ref="S4:V4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</mergeCells>
  <conditionalFormatting sqref="I5">
    <cfRule type="expression" dxfId="1235" priority="75" stopIfTrue="1">
      <formula>IF(ISBLANK(I6),TRUE)</formula>
    </cfRule>
  </conditionalFormatting>
  <conditionalFormatting sqref="T27:W27 O26:S26 T25:T26 P24:P25 S24:S25 Q25:R25">
    <cfRule type="expression" dxfId="1234" priority="72" stopIfTrue="1">
      <formula>IF(AND(ISBLANK($M$25:$N$25)),TRUE)</formula>
    </cfRule>
  </conditionalFormatting>
  <conditionalFormatting sqref="O24">
    <cfRule type="expression" dxfId="1233" priority="71" stopIfTrue="1">
      <formula>IF(AND(ISBLANK($I$25:$K$25)),TRUE)</formula>
    </cfRule>
  </conditionalFormatting>
  <conditionalFormatting sqref="Q24:R24">
    <cfRule type="expression" dxfId="1232" priority="70" stopIfTrue="1">
      <formula>IF(AND(ISBLANK($M$25:$N$25)),TRUE)</formula>
    </cfRule>
  </conditionalFormatting>
  <conditionalFormatting sqref="M23:N24">
    <cfRule type="expression" dxfId="1231" priority="69" stopIfTrue="1">
      <formula>NOT(ISBLANK(M$25))</formula>
    </cfRule>
  </conditionalFormatting>
  <conditionalFormatting sqref="N50">
    <cfRule type="expression" dxfId="1230" priority="67" stopIfTrue="1">
      <formula>IF(AND($V$6&gt;0,$I$4&lt;=$V$6),TRUE)</formula>
    </cfRule>
    <cfRule type="expression" dxfId="1229" priority="68" stopIfTrue="1">
      <formula>IF(AND($V$6&gt;0,$I$4*0.8&lt;=$V$6),TRUE)</formula>
    </cfRule>
  </conditionalFormatting>
  <conditionalFormatting sqref="M25:N25">
    <cfRule type="expression" dxfId="1228" priority="66" stopIfTrue="1">
      <formula>IF(ISBLANK(M25),TRUE)</formula>
    </cfRule>
  </conditionalFormatting>
  <conditionalFormatting sqref="J22">
    <cfRule type="expression" dxfId="1227" priority="64" stopIfTrue="1">
      <formula>IF(J22&lt;K22/120,TRUE,FALSE)</formula>
    </cfRule>
    <cfRule type="expression" dxfId="1226" priority="65" stopIfTrue="1">
      <formula>IF(J22*0.8&lt;K22/120,TRUE,FALSE)</formula>
    </cfRule>
  </conditionalFormatting>
  <conditionalFormatting sqref="Q22">
    <cfRule type="expression" dxfId="1225" priority="62" stopIfTrue="1">
      <formula>IF(Q22&lt;P22/120,TRUE,FALSE)</formula>
    </cfRule>
    <cfRule type="expression" dxfId="1224" priority="63" stopIfTrue="1">
      <formula>IF(Q22*0.8&lt;P22/120,TRUE,FALSE)</formula>
    </cfRule>
  </conditionalFormatting>
  <conditionalFormatting sqref="X12:X22">
    <cfRule type="expression" dxfId="1223" priority="61" stopIfTrue="1">
      <formula>IF(AND($P12&lt;&gt;0,ISBLANK($X12)),TRUE)</formula>
    </cfRule>
  </conditionalFormatting>
  <conditionalFormatting sqref="C12:C22">
    <cfRule type="expression" dxfId="1222" priority="60" stopIfTrue="1">
      <formula>IF(AND($K12&lt;&gt;0,ISBLANK($C12)),TRUE)</formula>
    </cfRule>
  </conditionalFormatting>
  <conditionalFormatting sqref="O4:O7 I4 L4:L7">
    <cfRule type="expression" dxfId="1221" priority="59" stopIfTrue="1">
      <formula>IF(AND(ISBLANK($E$19),NOT(ISBLANK($G$19))),TRUE)</formula>
    </cfRule>
  </conditionalFormatting>
  <conditionalFormatting sqref="I6">
    <cfRule type="expression" dxfId="1220" priority="56" stopIfTrue="1">
      <formula>IF(OR(ISBLANK($I$6),$V$6=0),TRUE)</formula>
    </cfRule>
    <cfRule type="expression" dxfId="1219" priority="57" stopIfTrue="1">
      <formula>IF(OR($I$6&gt;$I$4,$I$6&lt;=$V$6),TRUE)</formula>
    </cfRule>
    <cfRule type="expression" dxfId="1218" priority="58" stopIfTrue="1">
      <formula>IF(OR($I$6&lt;$I$4,$I$6*0.8&lt;=$V$6),TRUE)</formula>
    </cfRule>
  </conditionalFormatting>
  <conditionalFormatting sqref="I7">
    <cfRule type="expression" dxfId="1217" priority="54" stopIfTrue="1">
      <formula>IF(ISBLANK($I$6),IF($I$7&gt;=$I$5,TRUE,FALSE),IF($I$7&gt;=$I$6,TRUE,FALSE))</formula>
    </cfRule>
    <cfRule type="expression" dxfId="1216" priority="55" stopIfTrue="1">
      <formula>IF(ISBLANK($I$6),IF($I$7&gt;=$I$5*0.8,TRUE,FALSE),IF($I$7&gt;=$I$6*0.8,TRUE,FALSE))</formula>
    </cfRule>
  </conditionalFormatting>
  <conditionalFormatting sqref="Q18">
    <cfRule type="expression" dxfId="1215" priority="37" stopIfTrue="1">
      <formula>IF(Q24&lt;SUM(P24:P25)/$F$5,TRUE,FALSE)</formula>
    </cfRule>
    <cfRule type="expression" dxfId="1214" priority="38" stopIfTrue="1">
      <formula>IF(Q18*0.8&lt;SUM(P18:P19)/$F$5,TRUE,FALSE)</formula>
    </cfRule>
  </conditionalFormatting>
  <conditionalFormatting sqref="Q16">
    <cfRule type="expression" dxfId="1213" priority="35" stopIfTrue="1">
      <formula>IF(Q16&lt;SUM(P16:P17)/$F$5,TRUE,FALSE)</formula>
    </cfRule>
    <cfRule type="expression" dxfId="1212" priority="36" stopIfTrue="1">
      <formula>IF(Q16*0.8&lt;SUM(P16:P17)/$F$5,TRUE,FALSE)</formula>
    </cfRule>
  </conditionalFormatting>
  <conditionalFormatting sqref="Q21">
    <cfRule type="expression" dxfId="1211" priority="33">
      <formula>IF(Q21&lt;P21/$F$4,TRUE,FALSE)</formula>
    </cfRule>
    <cfRule type="expression" dxfId="1210" priority="34">
      <formula>IF(Q21*0.8&lt;P21/$F$4,TRUE,FALSE)</formula>
    </cfRule>
  </conditionalFormatting>
  <conditionalFormatting sqref="Q20">
    <cfRule type="expression" dxfId="1209" priority="31">
      <formula>IF(Q20&lt;P20/$F$4,TRUE,FALSE)</formula>
    </cfRule>
    <cfRule type="expression" dxfId="1208" priority="32">
      <formula>IF(Q20*0.8&lt;P20/$F$4,TRUE,FALSE)</formula>
    </cfRule>
  </conditionalFormatting>
  <conditionalFormatting sqref="Q15">
    <cfRule type="expression" dxfId="1207" priority="29">
      <formula>IF(Q15&lt;P15/$F$4,TRUE,FALSE)</formula>
    </cfRule>
    <cfRule type="expression" dxfId="1206" priority="30">
      <formula>IF(Q15*0.8&lt;P15/$F$4,TRUE,FALSE)</formula>
    </cfRule>
  </conditionalFormatting>
  <conditionalFormatting sqref="Q14">
    <cfRule type="expression" dxfId="1205" priority="27">
      <formula>IF(Q14&lt;P14/$F$4,TRUE,FALSE)</formula>
    </cfRule>
    <cfRule type="expression" dxfId="1204" priority="28">
      <formula>IF(Q14*0.8&lt;P14/$F$4,TRUE,FALSE)</formula>
    </cfRule>
  </conditionalFormatting>
  <conditionalFormatting sqref="Q13">
    <cfRule type="expression" dxfId="1203" priority="25">
      <formula>IF(Q13&lt;P13/$F$4,TRUE,FALSE)</formula>
    </cfRule>
    <cfRule type="expression" dxfId="1202" priority="26">
      <formula>IF(Q13*0.8&lt;P13/$F$4,TRUE,FALSE)</formula>
    </cfRule>
  </conditionalFormatting>
  <conditionalFormatting sqref="Q12">
    <cfRule type="expression" dxfId="1201" priority="23">
      <formula>IF(Q12&lt;P12/$F$4,TRUE,FALSE)</formula>
    </cfRule>
    <cfRule type="expression" dxfId="1200" priority="24">
      <formula>IF(Q12*0.8&lt;P12/$F$4,TRUE,FALSE)</formula>
    </cfRule>
  </conditionalFormatting>
  <conditionalFormatting sqref="J12">
    <cfRule type="expression" dxfId="1199" priority="21">
      <formula>IF(J12&lt;K12/120,TRUE,FALSE)</formula>
    </cfRule>
    <cfRule type="expression" dxfId="1198" priority="22">
      <formula>IF(J12*0.8&lt;K12/120,TRUE,FALSE)</formula>
    </cfRule>
  </conditionalFormatting>
  <conditionalFormatting sqref="J13">
    <cfRule type="expression" dxfId="1197" priority="19">
      <formula>IF(J13&lt;K13/$F$4,TRUE,FALSE)</formula>
    </cfRule>
    <cfRule type="expression" dxfId="1196" priority="20">
      <formula>IF(J13*0.8&lt;K13/$F$4,TRUE,FALSE)</formula>
    </cfRule>
  </conditionalFormatting>
  <conditionalFormatting sqref="J14">
    <cfRule type="expression" dxfId="1195" priority="17">
      <formula>IF(J14&lt;K14/120,TRUE,FALSE)</formula>
    </cfRule>
    <cfRule type="expression" dxfId="1194" priority="18">
      <formula>IF(J14*0.8&lt;K14/120,TRUE,FALSE)</formula>
    </cfRule>
  </conditionalFormatting>
  <conditionalFormatting sqref="J12">
    <cfRule type="expression" dxfId="1193" priority="15">
      <formula>IF(J12&lt;K12/$F$4,TRUE,FALSE)</formula>
    </cfRule>
    <cfRule type="expression" dxfId="1192" priority="16">
      <formula>IF(J12*0.8&lt;K12/$F$4,TRUE,FALSE)</formula>
    </cfRule>
  </conditionalFormatting>
  <conditionalFormatting sqref="J14">
    <cfRule type="expression" dxfId="1191" priority="13">
      <formula>IF(J14&lt;K14/$F$4,TRUE,FALSE)</formula>
    </cfRule>
    <cfRule type="expression" dxfId="1190" priority="14">
      <formula>IF(J14*0.8&lt;K14/$F$4,TRUE,FALSE)</formula>
    </cfRule>
  </conditionalFormatting>
  <conditionalFormatting sqref="J21">
    <cfRule type="expression" dxfId="1189" priority="11">
      <formula>IF(J21&lt;K21/$F$4,TRUE,FALSE)</formula>
    </cfRule>
    <cfRule type="expression" dxfId="1188" priority="12">
      <formula>IF(J21*0.8&lt;K21/$F$4,TRUE,FALSE)</formula>
    </cfRule>
  </conditionalFormatting>
  <conditionalFormatting sqref="J20">
    <cfRule type="expression" dxfId="1187" priority="9">
      <formula>IF(J20&lt;K20/$F$4,TRUE,FALSE)</formula>
    </cfRule>
    <cfRule type="expression" dxfId="1186" priority="10">
      <formula>IF(J20*0.8&lt;K20/$F$4,TRUE,FALSE)</formula>
    </cfRule>
  </conditionalFormatting>
  <conditionalFormatting sqref="J19">
    <cfRule type="expression" dxfId="1185" priority="7">
      <formula>IF(J19&lt;K19/$F$4,TRUE,FALSE)</formula>
    </cfRule>
    <cfRule type="expression" dxfId="1184" priority="8">
      <formula>IF(J19*0.8&lt;K19/$F$4,TRUE,FALSE)</formula>
    </cfRule>
  </conditionalFormatting>
  <conditionalFormatting sqref="J15">
    <cfRule type="expression" dxfId="1183" priority="5">
      <formula>IF(J15&lt;SUM(K15:K16)/$F$5,TRUE,FALSE)</formula>
    </cfRule>
    <cfRule type="expression" dxfId="1182" priority="6">
      <formula>IF(J15*0.8&lt;SUM(K15:K16)/$F$5,TRUE,FALSE)</formula>
    </cfRule>
  </conditionalFormatting>
  <conditionalFormatting sqref="J17">
    <cfRule type="expression" dxfId="1181" priority="3">
      <formula>IF(J17&lt;SUM(K17:K18)/$F$5,TRUE,FALSE)</formula>
    </cfRule>
    <cfRule type="expression" dxfId="1180" priority="4">
      <formula>IF(J17*0.8&lt;SUM(K17:K18)/$F$5,TRUE,FALSE)</formula>
    </cfRule>
  </conditionalFormatting>
  <conditionalFormatting sqref="Q18">
    <cfRule type="expression" dxfId="1179" priority="1" stopIfTrue="1">
      <formula>IF(Q24&lt;SUM(P24:P25)/$F$5,TRUE,FALSE)</formula>
    </cfRule>
    <cfRule type="expression" dxfId="1178" priority="2" stopIfTrue="1">
      <formula>IF(Q18*0.8&lt;SUM(P18:P19)/$F$5,TRUE,FALSE)</formula>
    </cfRule>
  </conditionalFormatting>
  <conditionalFormatting sqref="Y11:Z11 A11:B11">
    <cfRule type="expression" dxfId="1177" priority="93" stopIfTrue="1">
      <formula>IF($AK$43/$P$43&gt;=0.5,TRUE)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5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8"/>
  <sheetViews>
    <sheetView showGridLines="0" topLeftCell="C1" zoomScale="80" zoomScaleNormal="80" workbookViewId="0">
      <selection activeCell="E31" sqref="E31:W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208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240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200</v>
      </c>
      <c r="J4" s="2"/>
      <c r="K4" s="14" t="s">
        <v>7</v>
      </c>
      <c r="L4" s="350" t="s">
        <v>169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208</v>
      </c>
      <c r="G5" s="16"/>
      <c r="H5" s="14" t="s">
        <v>11</v>
      </c>
      <c r="I5" s="17">
        <v>100</v>
      </c>
      <c r="J5" s="2"/>
      <c r="K5" s="14" t="s">
        <v>12</v>
      </c>
      <c r="L5" s="226" t="s">
        <v>171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26" t="s">
        <v>172</v>
      </c>
      <c r="M6" s="76"/>
      <c r="N6" s="14" t="s">
        <v>14</v>
      </c>
      <c r="O6" s="368">
        <v>22000</v>
      </c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IF(ISBLANK(P26),N50,O27)</f>
        <v>36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25" t="s">
        <v>25</v>
      </c>
      <c r="AC10" s="225" t="s">
        <v>34</v>
      </c>
      <c r="AD10" s="225" t="s">
        <v>35</v>
      </c>
      <c r="AE10" s="225" t="s">
        <v>36</v>
      </c>
      <c r="AF10" s="78" t="s">
        <v>37</v>
      </c>
      <c r="AG10" s="225" t="s">
        <v>38</v>
      </c>
      <c r="AH10" s="225" t="s">
        <v>39</v>
      </c>
      <c r="AI10" s="225" t="s">
        <v>40</v>
      </c>
      <c r="AJ10" s="225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82" t="s">
        <v>37</v>
      </c>
      <c r="D12" s="369" t="s">
        <v>222</v>
      </c>
      <c r="E12" s="370"/>
      <c r="F12" s="370"/>
      <c r="G12" s="370"/>
      <c r="H12" s="370"/>
      <c r="I12" s="223">
        <v>1</v>
      </c>
      <c r="J12" s="223">
        <v>20</v>
      </c>
      <c r="K12" s="223">
        <f>2500/2</f>
        <v>1250</v>
      </c>
      <c r="L12" s="223">
        <v>1</v>
      </c>
      <c r="M12" s="30">
        <f>IF(SUM(K12,P12)&gt;0,SUM(K12,P12),"")</f>
        <v>2500</v>
      </c>
      <c r="N12" s="31"/>
      <c r="O12" s="23">
        <v>2</v>
      </c>
      <c r="P12" s="223">
        <f>2500/2</f>
        <v>1250</v>
      </c>
      <c r="Q12" s="223">
        <v>20</v>
      </c>
      <c r="R12" s="223">
        <v>1</v>
      </c>
      <c r="S12" s="370" t="s">
        <v>226</v>
      </c>
      <c r="T12" s="370"/>
      <c r="U12" s="370"/>
      <c r="V12" s="370"/>
      <c r="W12" s="371"/>
      <c r="X12" s="82" t="s">
        <v>37</v>
      </c>
      <c r="Y12" s="34"/>
      <c r="Z12" s="34"/>
      <c r="AA12" s="2"/>
      <c r="AB12" s="32">
        <f t="shared" ref="AB12:AB21" si="0">IF(AND($C12="P",$X12="P"),SUM($K12,$P12),IF($C12="P",$K12,IF($X12="P",$P12,0)))</f>
        <v>0</v>
      </c>
      <c r="AC12" s="32">
        <f t="shared" ref="AC12:AC21" si="1">IF(AND($C12="I",$X12="I"),SUM($K12,$P12),IF($C12="I",$K12,IF($X12="I",$P12,0)))</f>
        <v>0</v>
      </c>
      <c r="AD12" s="32">
        <f t="shared" ref="AD12:AD21" si="2">IF(AND($C12="F",$X12="F"),SUM($K12,$P12),IF($C12="F",$K12,IF($X12="F",$P12,0)))</f>
        <v>0</v>
      </c>
      <c r="AE12" s="32">
        <f t="shared" ref="AE12:AE21" si="3">IF(AND($C12="HID",$X12="HID"),SUM($K12,$P12),IF($C12="HID",$K12,IF($X12="HID",$P12,0)))</f>
        <v>0</v>
      </c>
      <c r="AF12" s="32">
        <f t="shared" ref="AF12:AF21" si="4">IF(AND($C12="R",$X12="R"),SUM($K12,$P12),IF($C12="R",$K12,IF($X12="R",$P12,0)))</f>
        <v>2500</v>
      </c>
      <c r="AG12" s="32">
        <f t="shared" ref="AG12:AG21" si="5">IF(AND($C12="LM",$X12="LM"),SUM($K12,$P12),IF($C12="LM",$K12,IF($X12="LM",$P12,0)))</f>
        <v>0</v>
      </c>
      <c r="AH12" s="32">
        <f t="shared" ref="AH12:AH21" si="6">IF(AND($C12="M",$X12="M"),SUM($K12,$P12),IF($C12="M",$K12,IF($X12="M",$P12,0)))</f>
        <v>0</v>
      </c>
      <c r="AI12" s="32">
        <f t="shared" ref="AI12:AI21" si="7">IF(AND($C12="H",$X12="H"),SUM($K12,$P12),IF($C12="H",$K12,IF($X12="H",$P12,0)))</f>
        <v>0</v>
      </c>
      <c r="AJ12" s="32">
        <f t="shared" ref="AJ12:AJ21" si="8">IF(AND($C12="C",$X12="C"),SUM($K12,$P12),IF($C12="C",$K12,IF($X12="C",$P12,0)))</f>
        <v>0</v>
      </c>
      <c r="AK12" s="32">
        <f t="shared" ref="AK12:AK21" si="9">IF(AND($C12="O",$X12="O"),SUM($K12,$P12),IF($C12="O",$K12,IF($X12="O",$P12,0)))</f>
        <v>0</v>
      </c>
    </row>
    <row r="13" spans="1:39" ht="24" customHeight="1">
      <c r="A13" s="34"/>
      <c r="B13" s="34"/>
      <c r="C13" s="82" t="s">
        <v>37</v>
      </c>
      <c r="D13" s="369" t="s">
        <v>224</v>
      </c>
      <c r="E13" s="370"/>
      <c r="F13" s="370"/>
      <c r="G13" s="370"/>
      <c r="H13" s="370"/>
      <c r="I13" s="223">
        <v>1</v>
      </c>
      <c r="J13" s="223">
        <v>20</v>
      </c>
      <c r="K13" s="244">
        <f>2500/2</f>
        <v>1250</v>
      </c>
      <c r="L13" s="223">
        <v>3</v>
      </c>
      <c r="M13" s="31"/>
      <c r="N13" s="30">
        <f>IF(SUM(K13,P13)&gt;0,SUM(K13,P13),"")</f>
        <v>2500</v>
      </c>
      <c r="O13" s="23">
        <v>4</v>
      </c>
      <c r="P13" s="244">
        <f>2500/2</f>
        <v>1250</v>
      </c>
      <c r="Q13" s="223">
        <v>20</v>
      </c>
      <c r="R13" s="223">
        <v>1</v>
      </c>
      <c r="S13" s="370" t="s">
        <v>227</v>
      </c>
      <c r="T13" s="370"/>
      <c r="U13" s="370"/>
      <c r="V13" s="370"/>
      <c r="W13" s="371"/>
      <c r="X13" s="82" t="s">
        <v>37</v>
      </c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2500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39" ht="24" customHeight="1">
      <c r="A14" s="34"/>
      <c r="B14" s="34"/>
      <c r="C14" s="82" t="s">
        <v>37</v>
      </c>
      <c r="D14" s="391" t="s">
        <v>223</v>
      </c>
      <c r="E14" s="392"/>
      <c r="F14" s="392"/>
      <c r="G14" s="392"/>
      <c r="H14" s="392"/>
      <c r="I14" s="223">
        <v>1</v>
      </c>
      <c r="J14" s="223">
        <v>20</v>
      </c>
      <c r="K14" s="34">
        <v>180</v>
      </c>
      <c r="L14" s="223">
        <v>5</v>
      </c>
      <c r="M14" s="30">
        <f>IF(SUM(K14,P14)&gt;0,SUM(K14,P14),"")</f>
        <v>360</v>
      </c>
      <c r="N14" s="31"/>
      <c r="O14" s="23">
        <v>6</v>
      </c>
      <c r="P14" s="34">
        <v>180</v>
      </c>
      <c r="Q14" s="223">
        <v>20</v>
      </c>
      <c r="R14" s="223">
        <v>1</v>
      </c>
      <c r="S14" s="372" t="s">
        <v>223</v>
      </c>
      <c r="T14" s="373"/>
      <c r="U14" s="373"/>
      <c r="V14" s="373"/>
      <c r="W14" s="374"/>
      <c r="X14" s="82" t="s">
        <v>37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360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39" ht="24" customHeight="1">
      <c r="A15" s="34"/>
      <c r="B15" s="34"/>
      <c r="C15" s="82" t="s">
        <v>41</v>
      </c>
      <c r="D15" s="391" t="s">
        <v>179</v>
      </c>
      <c r="E15" s="392"/>
      <c r="F15" s="392"/>
      <c r="G15" s="392"/>
      <c r="H15" s="392"/>
      <c r="I15" s="267">
        <v>2</v>
      </c>
      <c r="J15" s="267">
        <v>30</v>
      </c>
      <c r="K15" s="223">
        <v>0</v>
      </c>
      <c r="L15" s="33">
        <v>7</v>
      </c>
      <c r="M15" s="31"/>
      <c r="N15" s="30">
        <f>IF(SUM(K15,P15)&gt;0,SUM(K15,P15),"")</f>
        <v>480</v>
      </c>
      <c r="O15" s="223">
        <v>8</v>
      </c>
      <c r="P15" s="223">
        <f>80*6</f>
        <v>480</v>
      </c>
      <c r="Q15" s="223">
        <v>20</v>
      </c>
      <c r="R15" s="223">
        <v>1</v>
      </c>
      <c r="S15" s="372" t="s">
        <v>175</v>
      </c>
      <c r="T15" s="373"/>
      <c r="U15" s="373"/>
      <c r="V15" s="373"/>
      <c r="W15" s="374"/>
      <c r="X15" s="82" t="s">
        <v>35</v>
      </c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480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39" ht="24" customHeight="1">
      <c r="A16" s="34"/>
      <c r="B16" s="34"/>
      <c r="C16" s="82" t="s">
        <v>41</v>
      </c>
      <c r="D16" s="391"/>
      <c r="E16" s="392"/>
      <c r="F16" s="392"/>
      <c r="G16" s="392"/>
      <c r="H16" s="392"/>
      <c r="I16" s="267"/>
      <c r="J16" s="267"/>
      <c r="K16" s="223">
        <v>0</v>
      </c>
      <c r="L16" s="33">
        <v>9</v>
      </c>
      <c r="M16" s="30" t="str">
        <f>IF(SUM(K16,P16)&gt;0,SUM(K16,P16),"")</f>
        <v/>
      </c>
      <c r="N16" s="31"/>
      <c r="O16" s="223">
        <v>10</v>
      </c>
      <c r="P16" s="34">
        <v>0</v>
      </c>
      <c r="Q16" s="268">
        <v>20</v>
      </c>
      <c r="R16" s="267">
        <v>2</v>
      </c>
      <c r="S16" s="379" t="s">
        <v>176</v>
      </c>
      <c r="T16" s="380"/>
      <c r="U16" s="380"/>
      <c r="V16" s="380"/>
      <c r="W16" s="381"/>
      <c r="X16" s="82" t="s">
        <v>37</v>
      </c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0</v>
      </c>
    </row>
    <row r="17" spans="1:37" ht="24" customHeight="1">
      <c r="A17" s="34"/>
      <c r="B17" s="34"/>
      <c r="C17" s="82" t="s">
        <v>37</v>
      </c>
      <c r="D17" s="391" t="s">
        <v>296</v>
      </c>
      <c r="E17" s="392"/>
      <c r="F17" s="392"/>
      <c r="G17" s="392"/>
      <c r="H17" s="392"/>
      <c r="I17" s="267">
        <v>2</v>
      </c>
      <c r="J17" s="267">
        <v>20</v>
      </c>
      <c r="K17" s="223">
        <v>0</v>
      </c>
      <c r="L17" s="33">
        <v>11</v>
      </c>
      <c r="M17" s="31"/>
      <c r="N17" s="30" t="str">
        <f>IF(SUM(K17,P17)&gt;0,SUM(K17,P17),"")</f>
        <v/>
      </c>
      <c r="O17" s="223">
        <v>12</v>
      </c>
      <c r="P17" s="223">
        <v>0</v>
      </c>
      <c r="Q17" s="270"/>
      <c r="R17" s="267"/>
      <c r="S17" s="382"/>
      <c r="T17" s="383"/>
      <c r="U17" s="383"/>
      <c r="V17" s="383"/>
      <c r="W17" s="384"/>
      <c r="X17" s="82" t="s">
        <v>37</v>
      </c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37" ht="24" customHeight="1">
      <c r="A18" s="34"/>
      <c r="B18" s="34"/>
      <c r="C18" s="82" t="s">
        <v>37</v>
      </c>
      <c r="D18" s="391"/>
      <c r="E18" s="392"/>
      <c r="F18" s="392"/>
      <c r="G18" s="392"/>
      <c r="H18" s="392"/>
      <c r="I18" s="267"/>
      <c r="J18" s="267"/>
      <c r="K18" s="223">
        <v>0</v>
      </c>
      <c r="L18" s="223">
        <v>13</v>
      </c>
      <c r="M18" s="30">
        <f>IF(SUM(K18,P18)&gt;0,SUM(K18,P18),"")</f>
        <v>1760</v>
      </c>
      <c r="N18" s="31"/>
      <c r="O18" s="223">
        <v>14</v>
      </c>
      <c r="P18" s="223">
        <f>ROUND(3517/2,-1)</f>
        <v>1760</v>
      </c>
      <c r="Q18" s="268">
        <v>20</v>
      </c>
      <c r="R18" s="267">
        <v>2</v>
      </c>
      <c r="S18" s="379" t="s">
        <v>188</v>
      </c>
      <c r="T18" s="380"/>
      <c r="U18" s="380"/>
      <c r="V18" s="380"/>
      <c r="W18" s="381"/>
      <c r="X18" s="82" t="s">
        <v>31</v>
      </c>
      <c r="Y18" s="34"/>
      <c r="Z18" s="34"/>
      <c r="AA18" s="2"/>
      <c r="AB18" s="32">
        <f t="shared" si="0"/>
        <v>0</v>
      </c>
      <c r="AC18" s="32">
        <f t="shared" si="1"/>
        <v>0</v>
      </c>
      <c r="AD18" s="32">
        <f t="shared" si="2"/>
        <v>0</v>
      </c>
      <c r="AE18" s="32">
        <f t="shared" si="3"/>
        <v>0</v>
      </c>
      <c r="AF18" s="32">
        <f t="shared" si="4"/>
        <v>0</v>
      </c>
      <c r="AG18" s="32">
        <f t="shared" si="5"/>
        <v>0</v>
      </c>
      <c r="AH18" s="32">
        <f t="shared" si="6"/>
        <v>0</v>
      </c>
      <c r="AI18" s="32">
        <f t="shared" si="7"/>
        <v>0</v>
      </c>
      <c r="AJ18" s="32">
        <f t="shared" si="8"/>
        <v>1760</v>
      </c>
      <c r="AK18" s="32">
        <f t="shared" si="9"/>
        <v>0</v>
      </c>
    </row>
    <row r="19" spans="1:37" ht="24" customHeight="1">
      <c r="A19" s="34"/>
      <c r="B19" s="34"/>
      <c r="C19" s="82"/>
      <c r="D19" s="391" t="s">
        <v>180</v>
      </c>
      <c r="E19" s="392"/>
      <c r="F19" s="392"/>
      <c r="G19" s="392"/>
      <c r="H19" s="392"/>
      <c r="I19" s="223">
        <v>1</v>
      </c>
      <c r="J19" s="223"/>
      <c r="K19" s="223"/>
      <c r="L19" s="223">
        <v>15</v>
      </c>
      <c r="M19" s="31"/>
      <c r="N19" s="30">
        <f>IF(SUM(K19,P19)&gt;0,SUM(K19,P19),"")</f>
        <v>1760</v>
      </c>
      <c r="O19" s="223">
        <v>16</v>
      </c>
      <c r="P19" s="223">
        <f>ROUND(3517/2,-1)</f>
        <v>1760</v>
      </c>
      <c r="Q19" s="270"/>
      <c r="R19" s="267"/>
      <c r="S19" s="382"/>
      <c r="T19" s="383"/>
      <c r="U19" s="383"/>
      <c r="V19" s="383"/>
      <c r="W19" s="384"/>
      <c r="X19" s="82" t="s">
        <v>31</v>
      </c>
      <c r="Y19" s="34"/>
      <c r="Z19" s="34"/>
      <c r="AA19" s="2"/>
      <c r="AB19" s="32">
        <f t="shared" si="0"/>
        <v>0</v>
      </c>
      <c r="AC19" s="32">
        <f t="shared" si="1"/>
        <v>0</v>
      </c>
      <c r="AD19" s="32">
        <f t="shared" si="2"/>
        <v>0</v>
      </c>
      <c r="AE19" s="32">
        <f t="shared" si="3"/>
        <v>0</v>
      </c>
      <c r="AF19" s="32">
        <f t="shared" si="4"/>
        <v>0</v>
      </c>
      <c r="AG19" s="32">
        <f t="shared" si="5"/>
        <v>0</v>
      </c>
      <c r="AH19" s="32">
        <f t="shared" si="6"/>
        <v>0</v>
      </c>
      <c r="AI19" s="32">
        <f t="shared" si="7"/>
        <v>0</v>
      </c>
      <c r="AJ19" s="32">
        <f t="shared" si="8"/>
        <v>1760</v>
      </c>
      <c r="AK19" s="32">
        <f t="shared" si="9"/>
        <v>0</v>
      </c>
    </row>
    <row r="20" spans="1:37" ht="24" customHeight="1">
      <c r="A20" s="34"/>
      <c r="B20" s="34"/>
      <c r="C20" s="82"/>
      <c r="D20" s="391" t="s">
        <v>180</v>
      </c>
      <c r="E20" s="392"/>
      <c r="F20" s="392"/>
      <c r="G20" s="392"/>
      <c r="H20" s="392"/>
      <c r="I20" s="223">
        <v>1</v>
      </c>
      <c r="J20" s="223"/>
      <c r="K20" s="223"/>
      <c r="L20" s="223">
        <v>17</v>
      </c>
      <c r="M20" s="30" t="str">
        <f>IF(SUM(K20,P20)&gt;0,SUM(K20,P20),"")</f>
        <v/>
      </c>
      <c r="N20" s="31"/>
      <c r="O20" s="223">
        <v>18</v>
      </c>
      <c r="P20" s="223">
        <v>0</v>
      </c>
      <c r="Q20" s="223">
        <v>20</v>
      </c>
      <c r="R20" s="223">
        <v>1</v>
      </c>
      <c r="S20" s="435" t="s">
        <v>177</v>
      </c>
      <c r="T20" s="436"/>
      <c r="U20" s="436"/>
      <c r="V20" s="436"/>
      <c r="W20" s="437"/>
      <c r="X20" s="82" t="s">
        <v>37</v>
      </c>
      <c r="Y20" s="34"/>
      <c r="Z20" s="34"/>
      <c r="AA20" s="2"/>
      <c r="AB20" s="32">
        <f t="shared" si="0"/>
        <v>0</v>
      </c>
      <c r="AC20" s="32">
        <f t="shared" si="1"/>
        <v>0</v>
      </c>
      <c r="AD20" s="32">
        <f t="shared" si="2"/>
        <v>0</v>
      </c>
      <c r="AE20" s="32">
        <f t="shared" si="3"/>
        <v>0</v>
      </c>
      <c r="AF20" s="32">
        <f t="shared" si="4"/>
        <v>0</v>
      </c>
      <c r="AG20" s="32">
        <f t="shared" si="5"/>
        <v>0</v>
      </c>
      <c r="AH20" s="32">
        <f t="shared" si="6"/>
        <v>0</v>
      </c>
      <c r="AI20" s="32">
        <f t="shared" si="7"/>
        <v>0</v>
      </c>
      <c r="AJ20" s="32">
        <f t="shared" si="8"/>
        <v>0</v>
      </c>
      <c r="AK20" s="32">
        <f t="shared" si="9"/>
        <v>0</v>
      </c>
    </row>
    <row r="21" spans="1:37" ht="24" customHeight="1" thickBot="1">
      <c r="A21" s="34"/>
      <c r="B21" s="34"/>
      <c r="C21" s="82"/>
      <c r="D21" s="391" t="s">
        <v>180</v>
      </c>
      <c r="E21" s="392"/>
      <c r="F21" s="392"/>
      <c r="G21" s="392"/>
      <c r="H21" s="392"/>
      <c r="I21" s="223">
        <v>1</v>
      </c>
      <c r="J21" s="223"/>
      <c r="K21" s="223"/>
      <c r="L21" s="223">
        <v>19</v>
      </c>
      <c r="M21" s="31"/>
      <c r="N21" s="30" t="str">
        <f>IF(SUM(K21,P21)&gt;0,SUM(K21,P21),"")</f>
        <v/>
      </c>
      <c r="O21" s="223">
        <v>20</v>
      </c>
      <c r="P21" s="223">
        <v>0</v>
      </c>
      <c r="Q21" s="223">
        <v>20</v>
      </c>
      <c r="R21" s="223">
        <v>1</v>
      </c>
      <c r="S21" s="435" t="s">
        <v>178</v>
      </c>
      <c r="T21" s="436"/>
      <c r="U21" s="436"/>
      <c r="V21" s="436"/>
      <c r="W21" s="437"/>
      <c r="X21" s="82" t="s">
        <v>37</v>
      </c>
      <c r="Y21" s="34"/>
      <c r="Z21" s="34"/>
      <c r="AA21" s="2"/>
      <c r="AB21" s="32">
        <f t="shared" si="0"/>
        <v>0</v>
      </c>
      <c r="AC21" s="32">
        <f t="shared" si="1"/>
        <v>0</v>
      </c>
      <c r="AD21" s="32">
        <f t="shared" si="2"/>
        <v>0</v>
      </c>
      <c r="AE21" s="32">
        <f t="shared" si="3"/>
        <v>0</v>
      </c>
      <c r="AF21" s="32">
        <f t="shared" si="4"/>
        <v>0</v>
      </c>
      <c r="AG21" s="32">
        <f t="shared" si="5"/>
        <v>0</v>
      </c>
      <c r="AH21" s="32">
        <f t="shared" si="6"/>
        <v>0</v>
      </c>
      <c r="AI21" s="32">
        <f t="shared" si="7"/>
        <v>0</v>
      </c>
      <c r="AJ21" s="32">
        <f t="shared" si="8"/>
        <v>0</v>
      </c>
      <c r="AK21" s="32">
        <f t="shared" si="9"/>
        <v>0</v>
      </c>
    </row>
    <row r="22" spans="1:37" ht="24" hidden="1" customHeight="1" thickBot="1">
      <c r="A22" s="34"/>
      <c r="B22" s="35"/>
      <c r="C22" s="35"/>
      <c r="D22" s="125"/>
      <c r="E22" s="229"/>
      <c r="F22" s="229"/>
      <c r="G22" s="229"/>
      <c r="H22" s="229"/>
      <c r="I22" s="1"/>
      <c r="J22" s="1"/>
      <c r="K22" s="1"/>
      <c r="L22" s="1"/>
      <c r="M22" s="31"/>
      <c r="N22" s="30"/>
      <c r="O22" s="1"/>
      <c r="P22" s="1"/>
      <c r="Q22" s="1"/>
      <c r="R22" s="1"/>
      <c r="S22" s="229"/>
      <c r="T22" s="229"/>
      <c r="U22" s="227"/>
      <c r="V22" s="227"/>
      <c r="W22" s="228"/>
      <c r="X22" s="35"/>
      <c r="Y22" s="35"/>
      <c r="Z22" s="34"/>
      <c r="AA22" s="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24.75" customHeight="1" thickTop="1">
      <c r="A23" s="34"/>
      <c r="B23" s="83"/>
      <c r="C23" s="83"/>
      <c r="D23" s="8"/>
      <c r="E23" s="2"/>
      <c r="F23" s="2"/>
      <c r="G23" s="2"/>
      <c r="H23" s="2"/>
      <c r="I23" s="2"/>
      <c r="J23" s="2"/>
      <c r="K23" s="1"/>
      <c r="L23" s="14" t="s">
        <v>42</v>
      </c>
      <c r="M23" s="84">
        <f>IF(SUM(M12:M22)&gt;0,SUM(M12:M22),"")</f>
        <v>4620</v>
      </c>
      <c r="N23" s="84">
        <f>IF(SUM(N12:N22)&gt;0,SUM(N12:N22),"")</f>
        <v>4740</v>
      </c>
      <c r="O23" s="35" t="s">
        <v>43</v>
      </c>
      <c r="P23" s="36">
        <f>SUM(M23:N23)</f>
        <v>9360</v>
      </c>
      <c r="Q23" s="37"/>
      <c r="R23" s="1"/>
      <c r="S23" s="1"/>
      <c r="T23" s="2"/>
      <c r="U23" s="11"/>
      <c r="V23" s="11"/>
      <c r="W23" s="13"/>
      <c r="X23" s="83"/>
      <c r="Y23" s="83"/>
      <c r="Z23" s="34"/>
      <c r="AA23" s="2"/>
      <c r="AB23" s="38">
        <f t="shared" ref="AB23:AK23" si="10">SUM(AB11:AB21)</f>
        <v>0</v>
      </c>
      <c r="AC23" s="38">
        <f t="shared" si="10"/>
        <v>0</v>
      </c>
      <c r="AD23" s="38">
        <f t="shared" si="10"/>
        <v>480</v>
      </c>
      <c r="AE23" s="38">
        <f t="shared" si="10"/>
        <v>0</v>
      </c>
      <c r="AF23" s="38">
        <f t="shared" si="10"/>
        <v>5360</v>
      </c>
      <c r="AG23" s="38">
        <f t="shared" si="10"/>
        <v>0</v>
      </c>
      <c r="AH23" s="38">
        <f t="shared" si="10"/>
        <v>0</v>
      </c>
      <c r="AI23" s="38">
        <f t="shared" si="10"/>
        <v>0</v>
      </c>
      <c r="AJ23" s="38">
        <f t="shared" si="10"/>
        <v>3520</v>
      </c>
      <c r="AK23" s="38">
        <f t="shared" si="10"/>
        <v>0</v>
      </c>
    </row>
    <row r="24" spans="1:37" ht="24.75" customHeight="1">
      <c r="A24" s="34"/>
      <c r="B24" s="83"/>
      <c r="C24" s="83"/>
      <c r="D24" s="8"/>
      <c r="E24" s="2"/>
      <c r="F24" s="2"/>
      <c r="G24" s="2"/>
      <c r="H24" s="2"/>
      <c r="I24" s="2"/>
      <c r="J24" s="2"/>
      <c r="K24" s="1"/>
      <c r="L24" s="14" t="s">
        <v>100</v>
      </c>
      <c r="M24" s="39">
        <f>IF(M23="","",ROUND(M23/$F$4,3))</f>
        <v>38.5</v>
      </c>
      <c r="N24" s="39">
        <f>IF(N23="","",ROUND(N23/$F$4,3))</f>
        <v>39.5</v>
      </c>
      <c r="O24" s="40"/>
      <c r="P24" s="41"/>
      <c r="Q24" s="42" t="s">
        <v>44</v>
      </c>
      <c r="R24" s="42" t="s">
        <v>45</v>
      </c>
      <c r="S24" s="43"/>
      <c r="T24" s="2"/>
      <c r="U24" s="393" t="s">
        <v>46</v>
      </c>
      <c r="V24" s="394"/>
      <c r="W24" s="395"/>
      <c r="X24" s="83"/>
      <c r="Y24" s="83"/>
      <c r="Z24" s="34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4.75" customHeight="1">
      <c r="A25" s="34">
        <v>1</v>
      </c>
      <c r="B25" s="83"/>
      <c r="C25" s="83"/>
      <c r="D25" s="8"/>
      <c r="E25" s="18"/>
      <c r="F25" s="44"/>
      <c r="G25" s="44"/>
      <c r="H25" s="44"/>
      <c r="I25" s="44"/>
      <c r="J25" s="2"/>
      <c r="K25" s="1"/>
      <c r="L25" s="14" t="s">
        <v>47</v>
      </c>
      <c r="M25" s="45"/>
      <c r="N25" s="45"/>
      <c r="O25" s="18"/>
      <c r="P25" s="46" t="s">
        <v>48</v>
      </c>
      <c r="Q25" s="47">
        <v>39063</v>
      </c>
      <c r="R25" s="47">
        <v>39087</v>
      </c>
      <c r="S25" s="43"/>
      <c r="T25" s="2"/>
      <c r="U25" s="223" t="s">
        <v>49</v>
      </c>
      <c r="V25" s="223"/>
      <c r="W25" s="48"/>
      <c r="X25" s="83"/>
      <c r="Y25" s="83"/>
      <c r="Z25" s="34"/>
      <c r="AA25" s="2"/>
      <c r="AB25"/>
      <c r="AC25"/>
      <c r="AD25"/>
      <c r="AE25"/>
      <c r="AF25"/>
      <c r="AG25"/>
      <c r="AH25"/>
      <c r="AI25"/>
      <c r="AJ25"/>
      <c r="AK25"/>
    </row>
    <row r="26" spans="1:37" ht="24.75" customHeight="1">
      <c r="A26" s="34"/>
      <c r="B26" s="83"/>
      <c r="C26" s="83"/>
      <c r="D26" s="8"/>
      <c r="E26" s="2"/>
      <c r="F26" s="44"/>
      <c r="G26" s="44"/>
      <c r="H26" s="44"/>
      <c r="I26" s="44"/>
      <c r="J26" s="2"/>
      <c r="K26" s="1"/>
      <c r="L26" s="14" t="s">
        <v>52</v>
      </c>
      <c r="M26" s="85">
        <f>IF(ISBLANK(M25),M23,M25*$F$4)*0.8</f>
        <v>3696</v>
      </c>
      <c r="N26" s="85">
        <f>IF(ISBLANK(N25),N23,N25*$F$4)*0.8</f>
        <v>3792</v>
      </c>
      <c r="O26" s="49" t="s">
        <v>43</v>
      </c>
      <c r="P26" s="43">
        <f>SUM(M26:N26)</f>
        <v>7488</v>
      </c>
      <c r="Q26" s="49"/>
      <c r="R26" s="1"/>
      <c r="S26" s="37"/>
      <c r="T26" s="2"/>
      <c r="U26" s="50">
        <f>IF(OR(M23="",N23=""),"",IF(M23&gt;=N23,(M23-N23)/M23,(N23-M23)/N23))</f>
        <v>2.5316455696202531E-2</v>
      </c>
      <c r="V26" s="50"/>
      <c r="W26" s="51"/>
      <c r="X26" s="83"/>
      <c r="Y26" s="83"/>
      <c r="Z26" s="34"/>
      <c r="AA26" s="2"/>
      <c r="AB26"/>
      <c r="AC26"/>
      <c r="AD26"/>
      <c r="AE26"/>
      <c r="AF26"/>
      <c r="AG26"/>
      <c r="AH26"/>
      <c r="AI26"/>
      <c r="AJ26"/>
      <c r="AK26"/>
    </row>
    <row r="27" spans="1:37" ht="24.75" customHeight="1" thickBot="1">
      <c r="A27" s="34"/>
      <c r="B27" s="83"/>
      <c r="C27" s="83"/>
      <c r="D27" s="396"/>
      <c r="E27" s="397"/>
      <c r="F27" s="53"/>
      <c r="G27" s="53"/>
      <c r="H27" s="53"/>
      <c r="I27" s="224"/>
      <c r="J27" s="54" t="s">
        <v>53</v>
      </c>
      <c r="K27" s="55">
        <f>IF(ISBLANK(P26),connected_va,P26)</f>
        <v>7488</v>
      </c>
      <c r="L27" s="56" t="s">
        <v>193</v>
      </c>
      <c r="M27" s="57"/>
      <c r="N27" s="58">
        <f>$F$5</f>
        <v>208</v>
      </c>
      <c r="O27" s="224">
        <f>ROUND(K27/N27,0)</f>
        <v>36</v>
      </c>
      <c r="P27" s="56" t="s">
        <v>56</v>
      </c>
      <c r="Q27" s="224"/>
      <c r="R27" s="59"/>
      <c r="S27" s="59"/>
      <c r="T27" s="60" t="s">
        <v>57</v>
      </c>
      <c r="U27" s="61" t="str">
        <f>IF(OR(M25="",N25=""),"",IF(M25&gt;=N25,(M25-N25)/M25,(N25-M25)/N25))</f>
        <v/>
      </c>
      <c r="V27" s="61" t="e">
        <f>IF(OR(N25="",#REF!=""),"",IF(N25&gt;=#REF!,(N25-#REF!)/N25,(#REF!-N25)/#REF!))</f>
        <v>#REF!</v>
      </c>
      <c r="W27" s="62" t="e">
        <f>IF(OR(#REF!="",M25=""),"",IF(#REF!&gt;=M25,(#REF!-M25)/#REF!,(M25-#REF!)/M25))</f>
        <v>#REF!</v>
      </c>
      <c r="X27" s="83"/>
      <c r="Y27" s="83"/>
      <c r="Z27" s="34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4.75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75" hidden="1" customHeight="1">
      <c r="A29" s="2"/>
      <c r="B29" s="2"/>
      <c r="C29" s="2"/>
      <c r="D29" s="401" t="s">
        <v>81</v>
      </c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4.75" hidden="1" customHeight="1">
      <c r="A30" s="2"/>
      <c r="B30" s="2"/>
      <c r="C30" s="2"/>
      <c r="D30" s="73">
        <v>1</v>
      </c>
      <c r="E30" s="404" t="s">
        <v>82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hidden="1" customHeight="1">
      <c r="A31" s="2"/>
      <c r="B31" s="2"/>
      <c r="C31" s="2"/>
      <c r="D31" s="73">
        <v>2</v>
      </c>
      <c r="E31" s="404" t="s">
        <v>183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4.75" hidden="1" customHeight="1">
      <c r="A32" s="2"/>
      <c r="B32" s="2"/>
      <c r="C32" s="2"/>
      <c r="D32" s="73">
        <v>3</v>
      </c>
      <c r="E32" s="404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4.75" customHeight="1">
      <c r="A34" s="2"/>
      <c r="B34" s="2"/>
      <c r="C34" s="2"/>
      <c r="D34" s="398" t="s">
        <v>58</v>
      </c>
      <c r="E34" s="398"/>
      <c r="F34" s="2"/>
      <c r="G34" s="63" t="s">
        <v>59</v>
      </c>
      <c r="H34" s="64" t="s">
        <v>60</v>
      </c>
      <c r="I34" s="65"/>
      <c r="J34" s="63" t="s">
        <v>61</v>
      </c>
      <c r="K34" s="65"/>
      <c r="L34" s="63" t="s">
        <v>62</v>
      </c>
      <c r="M34" s="65"/>
      <c r="N34" s="63" t="s">
        <v>63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4.75" customHeight="1">
      <c r="A35" s="2"/>
      <c r="B35" s="2"/>
      <c r="C35" s="2"/>
      <c r="D35" s="66" t="s">
        <v>64</v>
      </c>
      <c r="E35" s="1"/>
      <c r="F35" s="2"/>
      <c r="G35" s="43">
        <f>ROUND(J35*H35,0)</f>
        <v>0</v>
      </c>
      <c r="H35" s="67">
        <v>1</v>
      </c>
      <c r="I35" s="1" t="s">
        <v>43</v>
      </c>
      <c r="J35" s="43">
        <f>$AB$23</f>
        <v>0</v>
      </c>
      <c r="K35" s="1" t="s">
        <v>65</v>
      </c>
      <c r="L35" s="68">
        <v>1</v>
      </c>
      <c r="M35" s="1" t="s">
        <v>43</v>
      </c>
      <c r="N35" s="43">
        <f>ROUND(J35*L35,0)</f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4.75" customHeight="1">
      <c r="A36" s="2"/>
      <c r="B36" s="2"/>
      <c r="C36" s="2"/>
      <c r="D36" s="66" t="s">
        <v>66</v>
      </c>
      <c r="E36" s="1"/>
      <c r="F36" s="2"/>
      <c r="G36" s="1"/>
      <c r="H36" s="16"/>
      <c r="I36" s="1"/>
      <c r="J36" s="43"/>
      <c r="K36" s="1"/>
      <c r="L36" s="2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4.75" customHeight="1">
      <c r="A37" s="2"/>
      <c r="B37" s="2"/>
      <c r="C37" s="2"/>
      <c r="D37" s="69" t="s">
        <v>67</v>
      </c>
      <c r="E37" s="1"/>
      <c r="F37" s="2"/>
      <c r="G37" s="43">
        <f>ROUND(J37*H37,0)</f>
        <v>0</v>
      </c>
      <c r="H37" s="67">
        <v>1</v>
      </c>
      <c r="I37" s="1" t="s">
        <v>43</v>
      </c>
      <c r="J37" s="43">
        <f>$AC$23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4.75" customHeight="1">
      <c r="A38" s="2"/>
      <c r="B38" s="2"/>
      <c r="C38" s="2"/>
      <c r="D38" s="69" t="s">
        <v>68</v>
      </c>
      <c r="E38" s="1"/>
      <c r="F38" s="2"/>
      <c r="G38" s="43">
        <f>ROUND(J38*H38,0)</f>
        <v>456</v>
      </c>
      <c r="H38" s="67">
        <v>0.95</v>
      </c>
      <c r="I38" s="1" t="s">
        <v>43</v>
      </c>
      <c r="J38" s="43">
        <f>$AD$23</f>
        <v>480</v>
      </c>
      <c r="K38" s="1" t="s">
        <v>65</v>
      </c>
      <c r="L38" s="68">
        <v>1.25</v>
      </c>
      <c r="M38" s="1" t="s">
        <v>43</v>
      </c>
      <c r="N38" s="43">
        <f>ROUND(J38*L38,0)</f>
        <v>600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4.75" customHeight="1">
      <c r="A39" s="2"/>
      <c r="B39" s="2"/>
      <c r="C39" s="2"/>
      <c r="D39" s="69" t="s">
        <v>69</v>
      </c>
      <c r="E39" s="1"/>
      <c r="F39" s="2"/>
      <c r="G39" s="43">
        <f>ROUND(J39*H39,0)</f>
        <v>0</v>
      </c>
      <c r="H39" s="67">
        <v>0.9</v>
      </c>
      <c r="I39" s="1" t="s">
        <v>43</v>
      </c>
      <c r="J39" s="43">
        <f>$AE$23</f>
        <v>0</v>
      </c>
      <c r="K39" s="1" t="s">
        <v>65</v>
      </c>
      <c r="L39" s="68">
        <v>1.25</v>
      </c>
      <c r="M39" s="1" t="s">
        <v>43</v>
      </c>
      <c r="N39" s="43">
        <f>ROUND(J39*L39,0)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75" customHeight="1">
      <c r="A40" s="2"/>
      <c r="B40" s="2"/>
      <c r="C40" s="2"/>
      <c r="D40" s="66" t="s">
        <v>70</v>
      </c>
      <c r="E40" s="1"/>
      <c r="F40" s="2"/>
      <c r="G40" s="1"/>
      <c r="H40" s="16"/>
      <c r="I40" s="1"/>
      <c r="J40" s="43"/>
      <c r="K40" s="37"/>
      <c r="L40" s="2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4.75" customHeight="1">
      <c r="A41" s="2"/>
      <c r="B41" s="2"/>
      <c r="C41" s="2"/>
      <c r="D41" s="69" t="s">
        <v>71</v>
      </c>
      <c r="E41" s="1"/>
      <c r="F41" s="2"/>
      <c r="G41" s="43">
        <f>ROUND(J41*H41,0)</f>
        <v>5360</v>
      </c>
      <c r="H41" s="67">
        <v>1</v>
      </c>
      <c r="I41" s="1" t="s">
        <v>43</v>
      </c>
      <c r="J41" s="43">
        <f>IF($AF$23&lt;=10000,$AF$23,10000)</f>
        <v>5360</v>
      </c>
      <c r="K41" s="1" t="s">
        <v>65</v>
      </c>
      <c r="L41" s="68">
        <v>1</v>
      </c>
      <c r="M41" s="1" t="s">
        <v>43</v>
      </c>
      <c r="N41" s="43">
        <f>ROUND(J41*L41,0)</f>
        <v>5360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4.75" customHeight="1">
      <c r="A42" s="2"/>
      <c r="B42" s="2"/>
      <c r="C42" s="2"/>
      <c r="D42" s="69" t="s">
        <v>72</v>
      </c>
      <c r="E42" s="1"/>
      <c r="F42" s="2"/>
      <c r="G42" s="43">
        <f>ROUND(J42*H42,0)</f>
        <v>0</v>
      </c>
      <c r="H42" s="67">
        <v>1</v>
      </c>
      <c r="I42" s="1" t="s">
        <v>43</v>
      </c>
      <c r="J42" s="43">
        <f>IF($AF$23&lt;=10000,0,$AF$23-10000)</f>
        <v>0</v>
      </c>
      <c r="K42" s="1" t="s">
        <v>65</v>
      </c>
      <c r="L42" s="68">
        <v>0.5</v>
      </c>
      <c r="M42" s="1" t="s">
        <v>43</v>
      </c>
      <c r="N42" s="43">
        <f>ROUND(J42*L42,0)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4.75" customHeight="1">
      <c r="A43" s="2"/>
      <c r="B43" s="2"/>
      <c r="C43" s="2"/>
      <c r="D43" s="66" t="s">
        <v>73</v>
      </c>
      <c r="E43" s="1"/>
      <c r="F43" s="2"/>
      <c r="G43" s="1"/>
      <c r="H43" s="16"/>
      <c r="I43" s="1"/>
      <c r="J43" s="43"/>
      <c r="K43" s="37"/>
      <c r="L43" s="2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4.75" customHeight="1">
      <c r="A44" s="2"/>
      <c r="B44" s="2"/>
      <c r="C44" s="2"/>
      <c r="D44" s="69" t="s">
        <v>74</v>
      </c>
      <c r="E44" s="1"/>
      <c r="F44" s="2"/>
      <c r="G44" s="43">
        <f>ROUND(J44*H44,0)</f>
        <v>0</v>
      </c>
      <c r="H44" s="67">
        <v>0.8</v>
      </c>
      <c r="I44" s="1" t="s">
        <v>43</v>
      </c>
      <c r="J44" s="43">
        <f>$AG$23</f>
        <v>0</v>
      </c>
      <c r="K44" s="1" t="s">
        <v>65</v>
      </c>
      <c r="L44" s="68">
        <v>1.25</v>
      </c>
      <c r="M44" s="1" t="s">
        <v>43</v>
      </c>
      <c r="N44" s="43">
        <f>ROUND(J44*L44,0)</f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4.75" customHeight="1">
      <c r="A45" s="2"/>
      <c r="B45" s="2"/>
      <c r="C45" s="2"/>
      <c r="D45" s="69" t="s">
        <v>75</v>
      </c>
      <c r="E45" s="1"/>
      <c r="F45" s="2"/>
      <c r="G45" s="43">
        <f>ROUND(J45*H45,0)</f>
        <v>0</v>
      </c>
      <c r="H45" s="67">
        <v>0.8</v>
      </c>
      <c r="I45" s="1" t="s">
        <v>43</v>
      </c>
      <c r="J45" s="43">
        <f>$AH$23</f>
        <v>0</v>
      </c>
      <c r="K45" s="1" t="s">
        <v>65</v>
      </c>
      <c r="L45" s="68">
        <v>1</v>
      </c>
      <c r="M45" s="1" t="s">
        <v>43</v>
      </c>
      <c r="N45" s="43">
        <f>ROUND(J45*L45,0)</f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4.75" customHeight="1">
      <c r="A46" s="2"/>
      <c r="B46" s="2"/>
      <c r="C46" s="2"/>
      <c r="D46" s="66" t="s">
        <v>76</v>
      </c>
      <c r="E46" s="1"/>
      <c r="F46" s="2"/>
      <c r="G46" s="43">
        <f>ROUND(J46*H46,0)</f>
        <v>0</v>
      </c>
      <c r="H46" s="67">
        <v>0.8</v>
      </c>
      <c r="I46" s="1" t="s">
        <v>43</v>
      </c>
      <c r="J46" s="43">
        <f>$AI$23</f>
        <v>0</v>
      </c>
      <c r="K46" s="1" t="s">
        <v>65</v>
      </c>
      <c r="L46" s="68">
        <v>1</v>
      </c>
      <c r="M46" s="1" t="s">
        <v>43</v>
      </c>
      <c r="N46" s="43">
        <f>ROUND(J46*L46,0)</f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4.75" customHeight="1">
      <c r="A47" s="2"/>
      <c r="B47" s="2"/>
      <c r="C47" s="2"/>
      <c r="D47" s="66" t="s">
        <v>77</v>
      </c>
      <c r="E47" s="1"/>
      <c r="F47" s="2"/>
      <c r="G47" s="43">
        <f>ROUND(J47*H47,0)</f>
        <v>2816</v>
      </c>
      <c r="H47" s="67">
        <v>0.8</v>
      </c>
      <c r="I47" s="1" t="s">
        <v>43</v>
      </c>
      <c r="J47" s="43">
        <f>$AJ$23</f>
        <v>3520</v>
      </c>
      <c r="K47" s="1" t="s">
        <v>65</v>
      </c>
      <c r="L47" s="68">
        <v>1</v>
      </c>
      <c r="M47" s="1" t="s">
        <v>43</v>
      </c>
      <c r="N47" s="43">
        <f>ROUND(J47*L47,0)</f>
        <v>3520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4.75" customHeight="1">
      <c r="A48" s="2"/>
      <c r="B48" s="2"/>
      <c r="C48" s="2"/>
      <c r="D48" s="66" t="s">
        <v>78</v>
      </c>
      <c r="E48" s="1"/>
      <c r="F48" s="2"/>
      <c r="G48" s="70">
        <f>ROUND(J48*H48,0)</f>
        <v>0</v>
      </c>
      <c r="H48" s="67">
        <v>1</v>
      </c>
      <c r="I48" s="1" t="s">
        <v>43</v>
      </c>
      <c r="J48" s="70">
        <f>$AK$23</f>
        <v>0</v>
      </c>
      <c r="K48" s="1" t="s">
        <v>65</v>
      </c>
      <c r="L48" s="68">
        <v>1</v>
      </c>
      <c r="M48" s="1" t="s">
        <v>43</v>
      </c>
      <c r="N48" s="70">
        <f>ROUND(J48*L48,0)</f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76" ht="24.75" customHeight="1">
      <c r="A49" s="2"/>
      <c r="B49" s="2"/>
      <c r="C49" s="2"/>
      <c r="D49" s="1"/>
      <c r="E49" s="1"/>
      <c r="F49" s="2"/>
      <c r="G49" s="43">
        <f>SUM(G35:G48)</f>
        <v>8632</v>
      </c>
      <c r="H49" s="37" t="s">
        <v>79</v>
      </c>
      <c r="I49" s="1"/>
      <c r="J49" s="43">
        <f>SUM(J35:J48)</f>
        <v>9360</v>
      </c>
      <c r="K49" s="2" t="s">
        <v>61</v>
      </c>
      <c r="L49" s="2"/>
      <c r="M49" s="1"/>
      <c r="N49" s="43">
        <f>SUM(N35:N48)</f>
        <v>9480</v>
      </c>
      <c r="O49" s="2" t="s">
        <v>61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76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71" t="s">
        <v>80</v>
      </c>
      <c r="N50" s="116">
        <f>ROUND($N$49/$F$5,0)</f>
        <v>46</v>
      </c>
      <c r="O50" s="72" t="s">
        <v>56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6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76" ht="24.75" customHeight="1">
      <c r="A52" s="2"/>
      <c r="B52" s="2"/>
      <c r="C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76" ht="24.75" customHeight="1">
      <c r="A53" s="2"/>
      <c r="B53" s="2"/>
      <c r="C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76" ht="24.75" customHeight="1">
      <c r="A54" s="2"/>
      <c r="B54" s="2"/>
      <c r="C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76" ht="24.75" customHeight="1">
      <c r="A55" s="2"/>
      <c r="B55" s="2"/>
      <c r="C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76" ht="24.75" customHeight="1">
      <c r="A56" s="2"/>
      <c r="B56" s="2"/>
      <c r="C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76" ht="24.75" customHeight="1">
      <c r="A57" s="2"/>
      <c r="B57" s="2"/>
      <c r="C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76" ht="24.75" customHeight="1">
      <c r="A58" s="2"/>
      <c r="B58" s="2"/>
      <c r="C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76" ht="24.75" customHeight="1">
      <c r="A59" s="2"/>
      <c r="B59" s="2"/>
      <c r="C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76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76" s="2" customFormat="1" ht="24.75" customHeight="1">
      <c r="AM61" s="1"/>
      <c r="AZ61" s="1"/>
    </row>
    <row r="62" spans="1:76" s="2" customFormat="1" ht="24.75" customHeight="1">
      <c r="AM62" s="1"/>
      <c r="AZ62" s="1"/>
    </row>
    <row r="63" spans="1:76" ht="24.75" customHeight="1">
      <c r="A63" s="117" t="s">
        <v>145</v>
      </c>
      <c r="AO63" s="74" t="s">
        <v>83</v>
      </c>
      <c r="AP63" s="74"/>
      <c r="AW63" s="399"/>
      <c r="AX63" s="399"/>
      <c r="BB63" s="74" t="s">
        <v>84</v>
      </c>
      <c r="BJ63" s="2"/>
      <c r="BK63" s="74" t="s">
        <v>85</v>
      </c>
      <c r="BL63" s="74"/>
      <c r="BU63" s="399"/>
      <c r="BV63" s="399"/>
      <c r="BW63" s="399"/>
      <c r="BX63" s="399"/>
    </row>
    <row r="64" spans="1:76" ht="24.75" customHeight="1">
      <c r="A64" s="117" t="s">
        <v>146</v>
      </c>
      <c r="AO64" s="400" t="s">
        <v>86</v>
      </c>
      <c r="AP64" s="400"/>
      <c r="AQ64" s="400"/>
      <c r="AR64" s="400"/>
      <c r="AS64" s="400"/>
      <c r="AT64" s="400"/>
      <c r="AU64" s="400"/>
      <c r="AV64" s="400"/>
      <c r="AW64" s="400"/>
      <c r="AX64" s="400"/>
      <c r="BJ64" s="2"/>
      <c r="BK64" s="400" t="s">
        <v>86</v>
      </c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</row>
    <row r="65" spans="39:76" ht="24.75" customHeight="1">
      <c r="AO65" s="411" t="s">
        <v>87</v>
      </c>
      <c r="AP65" s="411"/>
      <c r="AQ65" s="411"/>
      <c r="AR65" s="412" t="str">
        <f>$E$1</f>
        <v>P4</v>
      </c>
      <c r="AS65" s="412"/>
      <c r="AT65" s="412"/>
      <c r="AU65" s="412"/>
      <c r="AV65" s="412"/>
      <c r="AW65" s="412"/>
      <c r="AX65" s="412"/>
      <c r="BB65" s="75" t="s">
        <v>88</v>
      </c>
      <c r="BJ65" s="2"/>
      <c r="BK65" s="411" t="s">
        <v>87</v>
      </c>
      <c r="BL65" s="411"/>
      <c r="BM65" s="411"/>
      <c r="BN65" s="412" t="str">
        <f>$E$1</f>
        <v>P4</v>
      </c>
      <c r="BO65" s="412"/>
      <c r="BP65" s="412"/>
      <c r="BQ65" s="412"/>
      <c r="BR65" s="412"/>
      <c r="BS65" s="412"/>
      <c r="BT65" s="412"/>
      <c r="BU65" s="412"/>
      <c r="BV65" s="412"/>
      <c r="BW65" s="412"/>
      <c r="BX65" s="412"/>
    </row>
    <row r="66" spans="39:76" ht="24.75" customHeight="1">
      <c r="AO66" s="413" t="s">
        <v>89</v>
      </c>
      <c r="AP66" s="413"/>
      <c r="AQ66" s="413"/>
      <c r="AR66" s="414" t="str">
        <f>$O$1</f>
        <v>Site MDP #15,17 (100A CB)</v>
      </c>
      <c r="AS66" s="414"/>
      <c r="AT66" s="414"/>
      <c r="AU66" s="414"/>
      <c r="AV66" s="414"/>
      <c r="AW66" s="414"/>
      <c r="AX66" s="414"/>
      <c r="BB66" s="75" t="s">
        <v>90</v>
      </c>
      <c r="BJ66" s="2"/>
      <c r="BK66" s="413" t="s">
        <v>89</v>
      </c>
      <c r="BL66" s="413"/>
      <c r="BM66" s="413"/>
      <c r="BN66" s="414" t="str">
        <f>$O$1</f>
        <v>Site MDP #15,17 (100A CB)</v>
      </c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</row>
    <row r="67" spans="39:76" ht="24.75" customHeight="1">
      <c r="AO67" s="421" t="str">
        <f>CONCATENATE("VOLTAGE:  ",$F$4,"/",$F$5,"V ",$F$6,"-PHASE ",$F$7," WIRE")</f>
        <v>VOLTAGE:  120/208V 1-PHASE 3 WIRE</v>
      </c>
      <c r="AP67" s="422"/>
      <c r="AQ67" s="422"/>
      <c r="AR67" s="422"/>
      <c r="AS67" s="423"/>
      <c r="AT67" s="407" t="s">
        <v>91</v>
      </c>
      <c r="AU67" s="408"/>
      <c r="AV67" s="408"/>
      <c r="AW67" s="409">
        <f ca="1">TODAY()</f>
        <v>40707</v>
      </c>
      <c r="AX67" s="410"/>
      <c r="BB67" s="75" t="s">
        <v>92</v>
      </c>
      <c r="BJ67" s="2"/>
      <c r="BK67" s="421" t="str">
        <f>CONCATENATE("VOLTAGE:  ",$F$4,"/",$F$5,"V ",$F$6,"-PHASE ",$F$7," WIRE")</f>
        <v>VOLTAGE:  120/208V 1-PHASE 3 WIRE</v>
      </c>
      <c r="BL67" s="422"/>
      <c r="BM67" s="422"/>
      <c r="BN67" s="422"/>
      <c r="BO67" s="422"/>
      <c r="BP67" s="422"/>
      <c r="BQ67" s="423"/>
      <c r="BR67" s="407" t="s">
        <v>91</v>
      </c>
      <c r="BS67" s="408"/>
      <c r="BT67" s="408"/>
      <c r="BU67" s="409">
        <f ca="1">TODAY()</f>
        <v>40707</v>
      </c>
      <c r="BV67" s="409"/>
      <c r="BW67" s="409"/>
      <c r="BX67" s="410"/>
    </row>
    <row r="68" spans="39:76" ht="24.75" customHeight="1">
      <c r="AM68" s="32">
        <v>1</v>
      </c>
      <c r="AO68" s="415" t="s">
        <v>93</v>
      </c>
      <c r="AP68" s="416"/>
      <c r="AQ68" s="417" t="s">
        <v>94</v>
      </c>
      <c r="AR68" s="417"/>
      <c r="AS68" s="418"/>
      <c r="AT68" s="415" t="s">
        <v>93</v>
      </c>
      <c r="AU68" s="416"/>
      <c r="AV68" s="419" t="s">
        <v>94</v>
      </c>
      <c r="AW68" s="417"/>
      <c r="AX68" s="418"/>
      <c r="AZ68" s="32">
        <v>1</v>
      </c>
      <c r="BB68" s="75" t="s">
        <v>95</v>
      </c>
      <c r="BJ68" s="2"/>
      <c r="BK68" s="420" t="s">
        <v>93</v>
      </c>
      <c r="BL68" s="420"/>
      <c r="BM68" s="419" t="s">
        <v>94</v>
      </c>
      <c r="BN68" s="417"/>
      <c r="BO68" s="417"/>
      <c r="BP68" s="417"/>
      <c r="BQ68" s="418"/>
      <c r="BR68" s="415" t="s">
        <v>93</v>
      </c>
      <c r="BS68" s="416"/>
      <c r="BT68" s="419" t="s">
        <v>94</v>
      </c>
      <c r="BU68" s="417"/>
      <c r="BV68" s="417"/>
      <c r="BW68" s="417"/>
      <c r="BX68" s="418"/>
    </row>
    <row r="69" spans="39:76" ht="24.75" customHeight="1">
      <c r="AM69" s="32">
        <f t="shared" ref="AM69:AM78" si="11">IF(I12=0,IF(I11=0,I10,I11),I12)</f>
        <v>1</v>
      </c>
      <c r="AO69" s="222">
        <v>1</v>
      </c>
      <c r="AP69" s="87" t="str">
        <f t="shared" ref="AP69:AP89" si="12">CONCATENATE($AM69,"P")</f>
        <v>1P</v>
      </c>
      <c r="AQ69" s="424" t="str">
        <f t="shared" ref="AQ69:AQ78" si="13">IF($AM69=1,IF($D12="","",$D12),IF(AND($AM69=2,$AM68=1),$D12,IF(AND($AM69=3,$AM68=1),$D12,$AQ68)))</f>
        <v>Yellow Recepts (G1)</v>
      </c>
      <c r="AR69" s="425"/>
      <c r="AS69" s="426"/>
      <c r="AT69" s="222">
        <v>2</v>
      </c>
      <c r="AU69" s="87" t="str">
        <f t="shared" ref="AU69:AU89" si="14">CONCATENATE($AZ69,"P")</f>
        <v>1P</v>
      </c>
      <c r="AV69" s="425" t="str">
        <f t="shared" ref="AV69:AV78" si="15">IF($AZ69=1,IF($S12="","",$S12),IF(AND($AZ69=2,$AZ68=1),$S12,IF(AND($AZ69=2,$AZ68=3),$S12,IF(AND($AZ69=3,$AZ68=1),$S12,IF(AND($AZ69=3,$AZ68=2),$S12,$AV68)))))</f>
        <v>Blue Recepts  (G9)</v>
      </c>
      <c r="AW69" s="425"/>
      <c r="AX69" s="426"/>
      <c r="AZ69" s="32">
        <f t="shared" ref="AZ69:AZ78" si="16">IF(R12=0,IF(R11=0,R10,R11),R12)</f>
        <v>1</v>
      </c>
      <c r="BB69" s="75"/>
      <c r="BJ69" s="2"/>
      <c r="BK69" s="222">
        <v>1</v>
      </c>
      <c r="BL69" s="87" t="str">
        <f t="shared" ref="BL69:BL89" si="17">CONCATENATE($AM69,"P")</f>
        <v>1P</v>
      </c>
      <c r="BM69" s="424" t="str">
        <f t="shared" ref="BM69:BM78" si="18">IF($AM69=1,IF($D12="","",$D12),IF(AND($AM69=2,$AM68=1),$D12,IF(AND($AM69=3,$AM68=1),$D12,$BM68)))</f>
        <v>Yellow Recepts (G1)</v>
      </c>
      <c r="BN69" s="425"/>
      <c r="BO69" s="425"/>
      <c r="BP69" s="425"/>
      <c r="BQ69" s="426"/>
      <c r="BR69" s="222">
        <v>2</v>
      </c>
      <c r="BS69" s="87" t="str">
        <f t="shared" ref="BS69:BS89" si="19">CONCATENATE($AZ69,"P")</f>
        <v>1P</v>
      </c>
      <c r="BT69" s="424" t="str">
        <f t="shared" ref="BT69:BT78" si="20">IF($AZ69=1,IF($S12="","",$S12),IF(AND($AZ69=2,$AZ68=1),$S12,IF(AND($AZ69=2,$AZ68=3),$S12,IF(AND($AZ69=3,$AZ68=1),$S12,IF(AND($AZ69=3,$AZ68=2),$S12,$BT68)))))</f>
        <v>Blue Recepts  (G9)</v>
      </c>
      <c r="BU69" s="425"/>
      <c r="BV69" s="425"/>
      <c r="BW69" s="425"/>
      <c r="BX69" s="426"/>
    </row>
    <row r="70" spans="39:76" ht="24.75" customHeight="1">
      <c r="AM70" s="32">
        <f t="shared" si="11"/>
        <v>1</v>
      </c>
      <c r="AO70" s="222">
        <v>3</v>
      </c>
      <c r="AP70" s="87" t="str">
        <f t="shared" si="12"/>
        <v>1P</v>
      </c>
      <c r="AQ70" s="424" t="str">
        <f t="shared" si="13"/>
        <v>White Recepts  (G1)</v>
      </c>
      <c r="AR70" s="425"/>
      <c r="AS70" s="426"/>
      <c r="AT70" s="222">
        <v>4</v>
      </c>
      <c r="AU70" s="87" t="str">
        <f t="shared" si="14"/>
        <v>1P</v>
      </c>
      <c r="AV70" s="425" t="str">
        <f t="shared" si="15"/>
        <v>Green Recepts  (G9)</v>
      </c>
      <c r="AW70" s="425"/>
      <c r="AX70" s="426"/>
      <c r="AZ70" s="32">
        <f t="shared" si="16"/>
        <v>1</v>
      </c>
      <c r="BB70" s="75"/>
      <c r="BJ70" s="2"/>
      <c r="BK70" s="222">
        <v>3</v>
      </c>
      <c r="BL70" s="87" t="str">
        <f t="shared" si="17"/>
        <v>1P</v>
      </c>
      <c r="BM70" s="424" t="str">
        <f t="shared" si="18"/>
        <v>White Recepts  (G1)</v>
      </c>
      <c r="BN70" s="425"/>
      <c r="BO70" s="425"/>
      <c r="BP70" s="425"/>
      <c r="BQ70" s="426"/>
      <c r="BR70" s="222">
        <v>4</v>
      </c>
      <c r="BS70" s="87" t="str">
        <f t="shared" si="19"/>
        <v>1P</v>
      </c>
      <c r="BT70" s="424" t="str">
        <f t="shared" si="20"/>
        <v>Green Recepts  (G9)</v>
      </c>
      <c r="BU70" s="425"/>
      <c r="BV70" s="425"/>
      <c r="BW70" s="425"/>
      <c r="BX70" s="426"/>
    </row>
    <row r="71" spans="39:76" ht="24.75" customHeight="1">
      <c r="AM71" s="32">
        <f t="shared" si="11"/>
        <v>1</v>
      </c>
      <c r="AO71" s="222">
        <v>5</v>
      </c>
      <c r="AP71" s="87" t="str">
        <f t="shared" si="12"/>
        <v>1P</v>
      </c>
      <c r="AQ71" s="424" t="str">
        <f t="shared" si="13"/>
        <v>Recept (outside)</v>
      </c>
      <c r="AR71" s="425"/>
      <c r="AS71" s="426"/>
      <c r="AT71" s="222">
        <v>6</v>
      </c>
      <c r="AU71" s="87" t="str">
        <f t="shared" si="14"/>
        <v>1P</v>
      </c>
      <c r="AV71" s="425" t="str">
        <f t="shared" si="15"/>
        <v>Recept (outside)</v>
      </c>
      <c r="AW71" s="425"/>
      <c r="AX71" s="426"/>
      <c r="AZ71" s="32">
        <f t="shared" si="16"/>
        <v>1</v>
      </c>
      <c r="BB71" s="75"/>
      <c r="BJ71" s="2"/>
      <c r="BK71" s="222">
        <v>5</v>
      </c>
      <c r="BL71" s="87" t="str">
        <f t="shared" si="17"/>
        <v>1P</v>
      </c>
      <c r="BM71" s="424" t="str">
        <f t="shared" si="18"/>
        <v>Recept (outside)</v>
      </c>
      <c r="BN71" s="425"/>
      <c r="BO71" s="425"/>
      <c r="BP71" s="425"/>
      <c r="BQ71" s="426"/>
      <c r="BR71" s="222">
        <v>6</v>
      </c>
      <c r="BS71" s="87" t="str">
        <f t="shared" si="19"/>
        <v>1P</v>
      </c>
      <c r="BT71" s="424" t="str">
        <f t="shared" si="20"/>
        <v>Recept (outside)</v>
      </c>
      <c r="BU71" s="425"/>
      <c r="BV71" s="425"/>
      <c r="BW71" s="425"/>
      <c r="BX71" s="426"/>
    </row>
    <row r="72" spans="39:76" ht="24.75" customHeight="1">
      <c r="AM72" s="32">
        <f t="shared" si="11"/>
        <v>2</v>
      </c>
      <c r="AO72" s="222">
        <v>7</v>
      </c>
      <c r="AP72" s="87" t="str">
        <f t="shared" si="12"/>
        <v>2P</v>
      </c>
      <c r="AQ72" s="424" t="str">
        <f t="shared" si="13"/>
        <v>UPS</v>
      </c>
      <c r="AR72" s="425"/>
      <c r="AS72" s="426"/>
      <c r="AT72" s="222">
        <v>8</v>
      </c>
      <c r="AU72" s="87" t="str">
        <f t="shared" si="14"/>
        <v>1P</v>
      </c>
      <c r="AV72" s="425" t="str">
        <f t="shared" si="15"/>
        <v>Lights</v>
      </c>
      <c r="AW72" s="425"/>
      <c r="AX72" s="426"/>
      <c r="AZ72" s="32">
        <f t="shared" si="16"/>
        <v>1</v>
      </c>
      <c r="BB72" s="75"/>
      <c r="BJ72" s="2"/>
      <c r="BK72" s="222">
        <v>7</v>
      </c>
      <c r="BL72" s="87" t="str">
        <f t="shared" si="17"/>
        <v>2P</v>
      </c>
      <c r="BM72" s="424" t="str">
        <f t="shared" si="18"/>
        <v>UPS</v>
      </c>
      <c r="BN72" s="425"/>
      <c r="BO72" s="425"/>
      <c r="BP72" s="425"/>
      <c r="BQ72" s="426"/>
      <c r="BR72" s="222">
        <v>8</v>
      </c>
      <c r="BS72" s="87" t="str">
        <f t="shared" si="19"/>
        <v>1P</v>
      </c>
      <c r="BT72" s="424" t="str">
        <f t="shared" si="20"/>
        <v>Lights</v>
      </c>
      <c r="BU72" s="425"/>
      <c r="BV72" s="425"/>
      <c r="BW72" s="425"/>
      <c r="BX72" s="426"/>
    </row>
    <row r="73" spans="39:76" ht="24.75" customHeight="1">
      <c r="AM73" s="32">
        <f t="shared" si="11"/>
        <v>2</v>
      </c>
      <c r="AO73" s="222">
        <v>9</v>
      </c>
      <c r="AP73" s="87" t="str">
        <f t="shared" si="12"/>
        <v>2P</v>
      </c>
      <c r="AQ73" s="424" t="str">
        <f t="shared" si="13"/>
        <v>UPS</v>
      </c>
      <c r="AR73" s="425"/>
      <c r="AS73" s="426"/>
      <c r="AT73" s="222">
        <v>10</v>
      </c>
      <c r="AU73" s="87" t="str">
        <f t="shared" si="14"/>
        <v>2P</v>
      </c>
      <c r="AV73" s="425" t="str">
        <f t="shared" si="15"/>
        <v>220 Outlet, Right Side</v>
      </c>
      <c r="AW73" s="425"/>
      <c r="AX73" s="426"/>
      <c r="AZ73" s="32">
        <f t="shared" si="16"/>
        <v>2</v>
      </c>
      <c r="BB73" s="75"/>
      <c r="BJ73" s="2"/>
      <c r="BK73" s="222">
        <v>9</v>
      </c>
      <c r="BL73" s="87" t="str">
        <f t="shared" si="17"/>
        <v>2P</v>
      </c>
      <c r="BM73" s="424" t="str">
        <f t="shared" si="18"/>
        <v>UPS</v>
      </c>
      <c r="BN73" s="425"/>
      <c r="BO73" s="425"/>
      <c r="BP73" s="425"/>
      <c r="BQ73" s="426"/>
      <c r="BR73" s="222">
        <v>10</v>
      </c>
      <c r="BS73" s="87" t="str">
        <f t="shared" si="19"/>
        <v>2P</v>
      </c>
      <c r="BT73" s="424" t="str">
        <f t="shared" si="20"/>
        <v>220 Outlet, Right Side</v>
      </c>
      <c r="BU73" s="425"/>
      <c r="BV73" s="425"/>
      <c r="BW73" s="425"/>
      <c r="BX73" s="426"/>
    </row>
    <row r="74" spans="39:76" ht="24.75" customHeight="1">
      <c r="AM74" s="32">
        <f t="shared" si="11"/>
        <v>2</v>
      </c>
      <c r="AO74" s="222">
        <v>11</v>
      </c>
      <c r="AP74" s="87" t="str">
        <f t="shared" si="12"/>
        <v>2P</v>
      </c>
      <c r="AQ74" s="424" t="str">
        <f t="shared" si="13"/>
        <v>UPS</v>
      </c>
      <c r="AR74" s="425"/>
      <c r="AS74" s="426"/>
      <c r="AT74" s="222">
        <v>12</v>
      </c>
      <c r="AU74" s="87" t="str">
        <f t="shared" si="14"/>
        <v>2P</v>
      </c>
      <c r="AV74" s="425" t="str">
        <f t="shared" si="15"/>
        <v>220 Outlet, Right Side</v>
      </c>
      <c r="AW74" s="425"/>
      <c r="AX74" s="426"/>
      <c r="AZ74" s="32">
        <f t="shared" si="16"/>
        <v>2</v>
      </c>
      <c r="BB74" s="75"/>
      <c r="BJ74" s="2"/>
      <c r="BK74" s="222">
        <v>11</v>
      </c>
      <c r="BL74" s="87" t="str">
        <f t="shared" si="17"/>
        <v>2P</v>
      </c>
      <c r="BM74" s="424" t="str">
        <f t="shared" si="18"/>
        <v>UPS</v>
      </c>
      <c r="BN74" s="425"/>
      <c r="BO74" s="425"/>
      <c r="BP74" s="425"/>
      <c r="BQ74" s="426"/>
      <c r="BR74" s="222">
        <v>12</v>
      </c>
      <c r="BS74" s="87" t="str">
        <f t="shared" si="19"/>
        <v>2P</v>
      </c>
      <c r="BT74" s="424" t="str">
        <f t="shared" si="20"/>
        <v>220 Outlet, Right Side</v>
      </c>
      <c r="BU74" s="425"/>
      <c r="BV74" s="425"/>
      <c r="BW74" s="425"/>
      <c r="BX74" s="426"/>
    </row>
    <row r="75" spans="39:76" ht="24.75" customHeight="1">
      <c r="AM75" s="32">
        <f t="shared" si="11"/>
        <v>2</v>
      </c>
      <c r="AO75" s="222">
        <v>13</v>
      </c>
      <c r="AP75" s="87" t="str">
        <f t="shared" si="12"/>
        <v>2P</v>
      </c>
      <c r="AQ75" s="424" t="str">
        <f t="shared" si="13"/>
        <v>UPS</v>
      </c>
      <c r="AR75" s="425"/>
      <c r="AS75" s="426"/>
      <c r="AT75" s="222">
        <v>14</v>
      </c>
      <c r="AU75" s="87" t="str">
        <f t="shared" si="14"/>
        <v>2P</v>
      </c>
      <c r="AV75" s="425" t="str">
        <f t="shared" si="15"/>
        <v>220 Outlet, Right Side</v>
      </c>
      <c r="AW75" s="425"/>
      <c r="AX75" s="426"/>
      <c r="AZ75" s="32">
        <f t="shared" si="16"/>
        <v>2</v>
      </c>
      <c r="BB75" s="75"/>
      <c r="BJ75" s="2"/>
      <c r="BK75" s="222">
        <v>13</v>
      </c>
      <c r="BL75" s="87" t="str">
        <f t="shared" si="17"/>
        <v>2P</v>
      </c>
      <c r="BM75" s="424" t="str">
        <f t="shared" si="18"/>
        <v>UPS</v>
      </c>
      <c r="BN75" s="425"/>
      <c r="BO75" s="425"/>
      <c r="BP75" s="425"/>
      <c r="BQ75" s="426"/>
      <c r="BR75" s="222">
        <v>14</v>
      </c>
      <c r="BS75" s="87" t="str">
        <f t="shared" si="19"/>
        <v>2P</v>
      </c>
      <c r="BT75" s="424" t="str">
        <f t="shared" si="20"/>
        <v>220 Outlet, Right Side</v>
      </c>
      <c r="BU75" s="425"/>
      <c r="BV75" s="425"/>
      <c r="BW75" s="425"/>
      <c r="BX75" s="426"/>
    </row>
    <row r="76" spans="39:76" ht="24.75" customHeight="1">
      <c r="AM76" s="32">
        <f t="shared" si="11"/>
        <v>1</v>
      </c>
      <c r="AO76" s="222">
        <v>15</v>
      </c>
      <c r="AP76" s="87" t="str">
        <f t="shared" si="12"/>
        <v>1P</v>
      </c>
      <c r="AQ76" s="424" t="str">
        <f t="shared" si="13"/>
        <v>SPACE</v>
      </c>
      <c r="AR76" s="425"/>
      <c r="AS76" s="426"/>
      <c r="AT76" s="222">
        <v>16</v>
      </c>
      <c r="AU76" s="87" t="str">
        <f t="shared" si="14"/>
        <v>2P</v>
      </c>
      <c r="AV76" s="425" t="str">
        <f t="shared" si="15"/>
        <v>220 Outlet, Right Side</v>
      </c>
      <c r="AW76" s="425"/>
      <c r="AX76" s="426"/>
      <c r="AZ76" s="32">
        <f t="shared" si="16"/>
        <v>2</v>
      </c>
      <c r="BB76" s="75"/>
      <c r="BJ76" s="2"/>
      <c r="BK76" s="222">
        <v>15</v>
      </c>
      <c r="BL76" s="87" t="str">
        <f t="shared" si="17"/>
        <v>1P</v>
      </c>
      <c r="BM76" s="424" t="str">
        <f t="shared" si="18"/>
        <v>SPACE</v>
      </c>
      <c r="BN76" s="425"/>
      <c r="BO76" s="425"/>
      <c r="BP76" s="425"/>
      <c r="BQ76" s="426"/>
      <c r="BR76" s="222">
        <v>16</v>
      </c>
      <c r="BS76" s="87" t="str">
        <f t="shared" si="19"/>
        <v>2P</v>
      </c>
      <c r="BT76" s="424" t="str">
        <f t="shared" si="20"/>
        <v>220 Outlet, Right Side</v>
      </c>
      <c r="BU76" s="425"/>
      <c r="BV76" s="425"/>
      <c r="BW76" s="425"/>
      <c r="BX76" s="426"/>
    </row>
    <row r="77" spans="39:76" ht="24.75" customHeight="1">
      <c r="AM77" s="32">
        <f t="shared" si="11"/>
        <v>1</v>
      </c>
      <c r="AO77" s="222">
        <v>17</v>
      </c>
      <c r="AP77" s="87" t="str">
        <f t="shared" si="12"/>
        <v>1P</v>
      </c>
      <c r="AQ77" s="424" t="str">
        <f t="shared" si="13"/>
        <v>SPACE</v>
      </c>
      <c r="AR77" s="425"/>
      <c r="AS77" s="426"/>
      <c r="AT77" s="222">
        <v>18</v>
      </c>
      <c r="AU77" s="87" t="str">
        <f t="shared" si="14"/>
        <v>1P</v>
      </c>
      <c r="AV77" s="425" t="str">
        <f t="shared" si="15"/>
        <v>Recept #18</v>
      </c>
      <c r="AW77" s="425"/>
      <c r="AX77" s="426"/>
      <c r="AZ77" s="32">
        <f t="shared" si="16"/>
        <v>1</v>
      </c>
      <c r="BJ77" s="2"/>
      <c r="BK77" s="222">
        <v>17</v>
      </c>
      <c r="BL77" s="87" t="str">
        <f t="shared" si="17"/>
        <v>1P</v>
      </c>
      <c r="BM77" s="424" t="str">
        <f t="shared" si="18"/>
        <v>SPACE</v>
      </c>
      <c r="BN77" s="425"/>
      <c r="BO77" s="425"/>
      <c r="BP77" s="425"/>
      <c r="BQ77" s="426"/>
      <c r="BR77" s="222">
        <v>18</v>
      </c>
      <c r="BS77" s="87" t="str">
        <f t="shared" si="19"/>
        <v>1P</v>
      </c>
      <c r="BT77" s="424" t="str">
        <f t="shared" si="20"/>
        <v>Recept #18</v>
      </c>
      <c r="BU77" s="425"/>
      <c r="BV77" s="425"/>
      <c r="BW77" s="425"/>
      <c r="BX77" s="426"/>
    </row>
    <row r="78" spans="39:76" ht="24.75" customHeight="1">
      <c r="AM78" s="32">
        <f t="shared" si="11"/>
        <v>1</v>
      </c>
      <c r="AO78" s="222">
        <v>19</v>
      </c>
      <c r="AP78" s="87" t="str">
        <f t="shared" si="12"/>
        <v>1P</v>
      </c>
      <c r="AQ78" s="424" t="str">
        <f t="shared" si="13"/>
        <v>SPACE</v>
      </c>
      <c r="AR78" s="425"/>
      <c r="AS78" s="426"/>
      <c r="AT78" s="222">
        <v>20</v>
      </c>
      <c r="AU78" s="87" t="str">
        <f t="shared" si="14"/>
        <v>1P</v>
      </c>
      <c r="AV78" s="425" t="str">
        <f t="shared" si="15"/>
        <v>Recept #20</v>
      </c>
      <c r="AW78" s="425"/>
      <c r="AX78" s="426"/>
      <c r="AZ78" s="32">
        <f t="shared" si="16"/>
        <v>1</v>
      </c>
      <c r="BJ78" s="2"/>
      <c r="BK78" s="222">
        <v>19</v>
      </c>
      <c r="BL78" s="87" t="str">
        <f t="shared" si="17"/>
        <v>1P</v>
      </c>
      <c r="BM78" s="424" t="str">
        <f t="shared" si="18"/>
        <v>SPACE</v>
      </c>
      <c r="BN78" s="425"/>
      <c r="BO78" s="425"/>
      <c r="BP78" s="425"/>
      <c r="BQ78" s="426"/>
      <c r="BR78" s="222">
        <v>20</v>
      </c>
      <c r="BS78" s="87" t="str">
        <f t="shared" si="19"/>
        <v>1P</v>
      </c>
      <c r="BT78" s="424" t="str">
        <f t="shared" si="20"/>
        <v>Recept #20</v>
      </c>
      <c r="BU78" s="425"/>
      <c r="BV78" s="425"/>
      <c r="BW78" s="425"/>
      <c r="BX78" s="426"/>
    </row>
    <row r="79" spans="39:76" ht="24.75" customHeight="1">
      <c r="AM79" s="32" t="e">
        <f>IF(#REF!=0,IF(I21=0,I20,I21),#REF!)</f>
        <v>#REF!</v>
      </c>
      <c r="AO79" s="222">
        <v>21</v>
      </c>
      <c r="AP79" s="87" t="e">
        <f t="shared" si="12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22">
        <v>22</v>
      </c>
      <c r="AU79" s="87" t="e">
        <f t="shared" si="14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IF(#REF!=0,IF(R21=0,R20,R21),#REF!)</f>
        <v>#REF!</v>
      </c>
      <c r="BJ79" s="2"/>
      <c r="BK79" s="222">
        <v>21</v>
      </c>
      <c r="BL79" s="87" t="e">
        <f t="shared" si="17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22">
        <v>22</v>
      </c>
      <c r="BS79" s="87" t="e">
        <f t="shared" si="19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IF(#REF!=0,IF(#REF!=0,I21,#REF!),#REF!)</f>
        <v>#REF!</v>
      </c>
      <c r="AO80" s="222">
        <v>23</v>
      </c>
      <c r="AP80" s="87" t="e">
        <f t="shared" si="12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22">
        <v>24</v>
      </c>
      <c r="AU80" s="87" t="e">
        <f t="shared" si="14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IF(#REF!=0,IF(#REF!=0,R21,#REF!),#REF!)</f>
        <v>#REF!</v>
      </c>
      <c r="BJ80" s="2"/>
      <c r="BK80" s="222">
        <v>23</v>
      </c>
      <c r="BL80" s="87" t="e">
        <f t="shared" si="17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22">
        <v>24</v>
      </c>
      <c r="BS80" s="87" t="e">
        <f t="shared" si="19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22">
        <v>25</v>
      </c>
      <c r="AP81" s="87" t="e">
        <f t="shared" si="12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22">
        <v>26</v>
      </c>
      <c r="AU81" s="87" t="e">
        <f t="shared" si="14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22">
        <v>25</v>
      </c>
      <c r="BL81" s="87" t="e">
        <f t="shared" si="17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22">
        <v>26</v>
      </c>
      <c r="BS81" s="87" t="e">
        <f t="shared" si="19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22">
        <v>27</v>
      </c>
      <c r="AP82" s="87" t="e">
        <f t="shared" si="12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22">
        <v>28</v>
      </c>
      <c r="AU82" s="87" t="e">
        <f t="shared" si="14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22">
        <v>27</v>
      </c>
      <c r="BL82" s="87" t="e">
        <f t="shared" si="17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22">
        <v>28</v>
      </c>
      <c r="BS82" s="87" t="e">
        <f t="shared" si="19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222">
        <v>29</v>
      </c>
      <c r="AP83" s="87" t="e">
        <f t="shared" si="12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222">
        <v>30</v>
      </c>
      <c r="AU83" s="87" t="e">
        <f t="shared" si="14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222">
        <v>29</v>
      </c>
      <c r="BL83" s="87" t="e">
        <f t="shared" si="17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222">
        <v>30</v>
      </c>
      <c r="BS83" s="87" t="e">
        <f t="shared" si="19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222">
        <v>31</v>
      </c>
      <c r="AP84" s="87" t="e">
        <f t="shared" si="12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222">
        <v>32</v>
      </c>
      <c r="AU84" s="87" t="e">
        <f t="shared" si="14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222">
        <v>31</v>
      </c>
      <c r="BL84" s="87" t="e">
        <f t="shared" si="17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222">
        <v>32</v>
      </c>
      <c r="BS84" s="87" t="e">
        <f t="shared" si="19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M85" s="32" t="e">
        <f>IF(#REF!=0,IF(#REF!=0,#REF!,#REF!),#REF!)</f>
        <v>#REF!</v>
      </c>
      <c r="AO85" s="222">
        <v>33</v>
      </c>
      <c r="AP85" s="87" t="e">
        <f t="shared" si="12"/>
        <v>#REF!</v>
      </c>
      <c r="AQ85" s="424" t="e">
        <f>IF($AM85=1,IF(#REF!="","",#REF!),IF(AND($AM85=2,$AM84=1),#REF!,IF(AND($AM85=3,$AM84=1),#REF!,$AQ84)))</f>
        <v>#REF!</v>
      </c>
      <c r="AR85" s="425"/>
      <c r="AS85" s="426"/>
      <c r="AT85" s="222">
        <v>34</v>
      </c>
      <c r="AU85" s="87" t="e">
        <f t="shared" si="14"/>
        <v>#REF!</v>
      </c>
      <c r="AV85" s="425" t="e">
        <f>IF($AZ85=1,IF(#REF!="","",#REF!),IF(AND($AZ85=2,$AZ84=1),#REF!,IF(AND($AZ85=2,$AZ84=3),#REF!,IF(AND($AZ85=3,$AZ84=1),#REF!,IF(AND($AZ85=3,$AZ84=2),#REF!,$AV84)))))</f>
        <v>#REF!</v>
      </c>
      <c r="AW85" s="425"/>
      <c r="AX85" s="426"/>
      <c r="AZ85" s="32" t="e">
        <f>IF(#REF!=0,IF(#REF!=0,#REF!,#REF!),#REF!)</f>
        <v>#REF!</v>
      </c>
      <c r="BJ85" s="2"/>
      <c r="BK85" s="222">
        <v>33</v>
      </c>
      <c r="BL85" s="87" t="e">
        <f t="shared" si="17"/>
        <v>#REF!</v>
      </c>
      <c r="BM85" s="424" t="e">
        <f>IF($AM85=1,IF(#REF!="","",#REF!),IF(AND($AM85=2,$AM84=1),#REF!,IF(AND($AM85=3,$AM84=1),#REF!,$BM84)))</f>
        <v>#REF!</v>
      </c>
      <c r="BN85" s="425"/>
      <c r="BO85" s="425"/>
      <c r="BP85" s="425"/>
      <c r="BQ85" s="426"/>
      <c r="BR85" s="222">
        <v>34</v>
      </c>
      <c r="BS85" s="87" t="e">
        <f t="shared" si="19"/>
        <v>#REF!</v>
      </c>
      <c r="BT85" s="424" t="e">
        <f>IF($AZ85=1,IF(#REF!="","",#REF!),IF(AND($AZ85=2,$AZ84=1),#REF!,IF(AND($AZ85=2,$AZ84=3),#REF!,IF(AND($AZ85=3,$AZ84=1),#REF!,IF(AND($AZ85=3,$AZ84=2),#REF!,$BT84)))))</f>
        <v>#REF!</v>
      </c>
      <c r="BU85" s="425"/>
      <c r="BV85" s="425"/>
      <c r="BW85" s="425"/>
      <c r="BX85" s="426"/>
    </row>
    <row r="86" spans="39:76" ht="24.75" customHeight="1">
      <c r="AM86" s="32" t="e">
        <f>IF(#REF!=0,IF(#REF!=0,#REF!,#REF!),#REF!)</f>
        <v>#REF!</v>
      </c>
      <c r="AO86" s="222">
        <v>35</v>
      </c>
      <c r="AP86" s="87" t="e">
        <f t="shared" si="12"/>
        <v>#REF!</v>
      </c>
      <c r="AQ86" s="424" t="e">
        <f>IF($AM86=1,IF(#REF!="","",#REF!),IF(AND($AM86=2,$AM85=1),#REF!,IF(AND($AM86=3,$AM85=1),#REF!,$AQ85)))</f>
        <v>#REF!</v>
      </c>
      <c r="AR86" s="425"/>
      <c r="AS86" s="426"/>
      <c r="AT86" s="222">
        <v>36</v>
      </c>
      <c r="AU86" s="87" t="e">
        <f t="shared" si="14"/>
        <v>#REF!</v>
      </c>
      <c r="AV86" s="425" t="e">
        <f>IF($AZ86=1,IF(#REF!="","",#REF!),IF(AND($AZ86=2,$AZ85=1),#REF!,IF(AND($AZ86=2,$AZ85=3),#REF!,IF(AND($AZ86=3,$AZ85=1),#REF!,IF(AND($AZ86=3,$AZ85=2),#REF!,$AV85)))))</f>
        <v>#REF!</v>
      </c>
      <c r="AW86" s="425"/>
      <c r="AX86" s="426"/>
      <c r="AZ86" s="32" t="e">
        <f>IF(#REF!=0,IF(#REF!=0,#REF!,#REF!),#REF!)</f>
        <v>#REF!</v>
      </c>
      <c r="BJ86" s="2"/>
      <c r="BK86" s="222">
        <v>35</v>
      </c>
      <c r="BL86" s="87" t="e">
        <f t="shared" si="17"/>
        <v>#REF!</v>
      </c>
      <c r="BM86" s="424" t="e">
        <f>IF($AM86=1,IF(#REF!="","",#REF!),IF(AND($AM86=2,$AM85=1),#REF!,IF(AND($AM86=3,$AM85=1),#REF!,$BM85)))</f>
        <v>#REF!</v>
      </c>
      <c r="BN86" s="425"/>
      <c r="BO86" s="425"/>
      <c r="BP86" s="425"/>
      <c r="BQ86" s="426"/>
      <c r="BR86" s="222">
        <v>36</v>
      </c>
      <c r="BS86" s="87" t="e">
        <f t="shared" si="19"/>
        <v>#REF!</v>
      </c>
      <c r="BT86" s="424" t="e">
        <f>IF($AZ86=1,IF(#REF!="","",#REF!),IF(AND($AZ86=2,$AZ85=1),#REF!,IF(AND($AZ86=2,$AZ85=3),#REF!,IF(AND($AZ86=3,$AZ85=1),#REF!,IF(AND($AZ86=3,$AZ85=2),#REF!,$BT85)))))</f>
        <v>#REF!</v>
      </c>
      <c r="BU86" s="425"/>
      <c r="BV86" s="425"/>
      <c r="BW86" s="425"/>
      <c r="BX86" s="426"/>
    </row>
    <row r="87" spans="39:76" ht="24.75" customHeight="1">
      <c r="AM87" s="32" t="e">
        <f>IF(#REF!=0,IF(#REF!=0,#REF!,#REF!),#REF!)</f>
        <v>#REF!</v>
      </c>
      <c r="AO87" s="222">
        <v>37</v>
      </c>
      <c r="AP87" s="87" t="e">
        <f t="shared" si="12"/>
        <v>#REF!</v>
      </c>
      <c r="AQ87" s="424" t="e">
        <f>IF($AM87=1,IF(#REF!="","",#REF!),IF(AND($AM87=2,$AM86=1),#REF!,IF(AND($AM87=3,$AM86=1),#REF!,$AQ86)))</f>
        <v>#REF!</v>
      </c>
      <c r="AR87" s="425"/>
      <c r="AS87" s="426"/>
      <c r="AT87" s="222">
        <v>38</v>
      </c>
      <c r="AU87" s="87" t="e">
        <f t="shared" si="14"/>
        <v>#REF!</v>
      </c>
      <c r="AV87" s="425" t="e">
        <f>IF($AZ87=1,IF(#REF!="","",#REF!),IF(AND($AZ87=2,$AZ86=1),#REF!,IF(AND($AZ87=2,$AZ86=3),#REF!,IF(AND($AZ87=3,$AZ86=1),#REF!,IF(AND($AZ87=3,$AZ86=2),#REF!,$AV86)))))</f>
        <v>#REF!</v>
      </c>
      <c r="AW87" s="425"/>
      <c r="AX87" s="426"/>
      <c r="AZ87" s="32" t="e">
        <f>IF(#REF!=0,IF(#REF!=0,#REF!,#REF!),#REF!)</f>
        <v>#REF!</v>
      </c>
      <c r="BJ87" s="2"/>
      <c r="BK87" s="222">
        <v>37</v>
      </c>
      <c r="BL87" s="87" t="e">
        <f t="shared" si="17"/>
        <v>#REF!</v>
      </c>
      <c r="BM87" s="424" t="e">
        <f>IF($AM87=1,IF(#REF!="","",#REF!),IF(AND($AM87=2,$AM86=1),#REF!,IF(AND($AM87=3,$AM86=1),#REF!,$BM86)))</f>
        <v>#REF!</v>
      </c>
      <c r="BN87" s="425"/>
      <c r="BO87" s="425"/>
      <c r="BP87" s="425"/>
      <c r="BQ87" s="426"/>
      <c r="BR87" s="222">
        <v>38</v>
      </c>
      <c r="BS87" s="87" t="e">
        <f t="shared" si="19"/>
        <v>#REF!</v>
      </c>
      <c r="BT87" s="424" t="e">
        <f>IF($AZ87=1,IF(#REF!="","",#REF!),IF(AND($AZ87=2,$AZ86=1),#REF!,IF(AND($AZ87=2,$AZ86=3),#REF!,IF(AND($AZ87=3,$AZ86=1),#REF!,IF(AND($AZ87=3,$AZ86=2),#REF!,$BT86)))))</f>
        <v>#REF!</v>
      </c>
      <c r="BU87" s="425"/>
      <c r="BV87" s="425"/>
      <c r="BW87" s="425"/>
      <c r="BX87" s="426"/>
    </row>
    <row r="88" spans="39:76" ht="24.75" customHeight="1">
      <c r="AM88" s="32" t="e">
        <f>IF(#REF!=0,IF(#REF!=0,#REF!,#REF!),#REF!)</f>
        <v>#REF!</v>
      </c>
      <c r="AO88" s="222">
        <v>39</v>
      </c>
      <c r="AP88" s="87" t="e">
        <f t="shared" si="12"/>
        <v>#REF!</v>
      </c>
      <c r="AQ88" s="424" t="e">
        <f>IF($AM88=1,IF(#REF!="","",#REF!),IF(AND($AM88=2,$AM87=1),#REF!,IF(AND($AM88=3,$AM87=1),#REF!,$AQ87)))</f>
        <v>#REF!</v>
      </c>
      <c r="AR88" s="425"/>
      <c r="AS88" s="426"/>
      <c r="AT88" s="222">
        <v>40</v>
      </c>
      <c r="AU88" s="87" t="e">
        <f t="shared" si="14"/>
        <v>#REF!</v>
      </c>
      <c r="AV88" s="425" t="e">
        <f>IF($AZ88=1,IF(#REF!="","",#REF!),IF(AND($AZ88=2,$AZ87=1),#REF!,IF(AND($AZ88=2,$AZ87=3),#REF!,IF(AND($AZ88=3,$AZ87=1),#REF!,IF(AND($AZ88=3,$AZ87=2),#REF!,$AV87)))))</f>
        <v>#REF!</v>
      </c>
      <c r="AW88" s="425"/>
      <c r="AX88" s="426"/>
      <c r="AZ88" s="32" t="e">
        <f>IF(#REF!=0,IF(#REF!=0,#REF!,#REF!),#REF!)</f>
        <v>#REF!</v>
      </c>
      <c r="BJ88" s="2"/>
      <c r="BK88" s="222">
        <v>39</v>
      </c>
      <c r="BL88" s="87" t="e">
        <f t="shared" si="17"/>
        <v>#REF!</v>
      </c>
      <c r="BM88" s="424" t="e">
        <f>IF($AM88=1,IF(#REF!="","",#REF!),IF(AND($AM88=2,$AM87=1),#REF!,IF(AND($AM88=3,$AM87=1),#REF!,$BM87)))</f>
        <v>#REF!</v>
      </c>
      <c r="BN88" s="425"/>
      <c r="BO88" s="425"/>
      <c r="BP88" s="425"/>
      <c r="BQ88" s="426"/>
      <c r="BR88" s="222">
        <v>40</v>
      </c>
      <c r="BS88" s="87" t="e">
        <f t="shared" si="19"/>
        <v>#REF!</v>
      </c>
      <c r="BT88" s="424" t="e">
        <f>IF($AZ88=1,IF(#REF!="","",#REF!),IF(AND($AZ88=2,$AZ87=1),#REF!,IF(AND($AZ88=2,$AZ87=3),#REF!,IF(AND($AZ88=3,$AZ87=1),#REF!,IF(AND($AZ88=3,$AZ87=2),#REF!,$BT87)))))</f>
        <v>#REF!</v>
      </c>
      <c r="BU88" s="425"/>
      <c r="BV88" s="425"/>
      <c r="BW88" s="425"/>
      <c r="BX88" s="426"/>
    </row>
    <row r="89" spans="39:76" ht="24.75" customHeight="1">
      <c r="AM89" s="32" t="e">
        <f>IF(#REF!=0,IF(#REF!=0,#REF!,#REF!),#REF!)</f>
        <v>#REF!</v>
      </c>
      <c r="AO89" s="222">
        <v>41</v>
      </c>
      <c r="AP89" s="87" t="e">
        <f t="shared" si="12"/>
        <v>#REF!</v>
      </c>
      <c r="AQ89" s="424" t="e">
        <f>IF($AM89=1,IF(#REF!="","",#REF!),IF(AND($AM89=2,$AM88=1),#REF!,IF(AND($AM89=3,$AM88=1),#REF!,$AQ88)))</f>
        <v>#REF!</v>
      </c>
      <c r="AR89" s="425"/>
      <c r="AS89" s="426"/>
      <c r="AT89" s="222">
        <v>42</v>
      </c>
      <c r="AU89" s="87" t="e">
        <f t="shared" si="14"/>
        <v>#REF!</v>
      </c>
      <c r="AV89" s="425" t="e">
        <f>IF($AZ89=1,IF(#REF!="","",#REF!),IF(AND($AZ89=2,$AZ88=1),#REF!,IF(AND($AZ89=2,$AZ88=3),#REF!,IF(AND($AZ89=3,$AZ88=1),#REF!,IF(AND($AZ89=3,$AZ88=2),#REF!,$AV88)))))</f>
        <v>#REF!</v>
      </c>
      <c r="AW89" s="425"/>
      <c r="AX89" s="426"/>
      <c r="AZ89" s="32" t="e">
        <f>IF(#REF!=0,IF(#REF!=0,#REF!,#REF!),#REF!)</f>
        <v>#REF!</v>
      </c>
      <c r="BJ89" s="2"/>
      <c r="BK89" s="222">
        <v>41</v>
      </c>
      <c r="BL89" s="87" t="e">
        <f t="shared" si="17"/>
        <v>#REF!</v>
      </c>
      <c r="BM89" s="424" t="e">
        <f>IF($AM89=1,IF(#REF!="","",#REF!),IF(AND($AM89=2,$AM88=1),#REF!,IF(AND($AM89=3,$AM88=1),#REF!,$BM88)))</f>
        <v>#REF!</v>
      </c>
      <c r="BN89" s="425"/>
      <c r="BO89" s="425"/>
      <c r="BP89" s="425"/>
      <c r="BQ89" s="426"/>
      <c r="BR89" s="222">
        <v>42</v>
      </c>
      <c r="BS89" s="87" t="e">
        <f t="shared" si="19"/>
        <v>#REF!</v>
      </c>
      <c r="BT89" s="424" t="e">
        <f>IF($AZ89=1,IF(#REF!="","",#REF!),IF(AND($AZ89=2,$AZ88=1),#REF!,IF(AND($AZ89=2,$AZ88=3),#REF!,IF(AND($AZ89=3,$AZ88=1),#REF!,IF(AND($AZ89=3,$AZ88=2),#REF!,$BT88)))))</f>
        <v>#REF!</v>
      </c>
      <c r="BU89" s="425"/>
      <c r="BV89" s="425"/>
      <c r="BW89" s="425"/>
      <c r="BX89" s="426"/>
    </row>
    <row r="90" spans="39:76" ht="24.75" customHeight="1">
      <c r="AO90" s="427" t="s">
        <v>86</v>
      </c>
      <c r="AP90" s="427"/>
      <c r="AQ90" s="427"/>
      <c r="AR90" s="427"/>
      <c r="AS90" s="427"/>
      <c r="AT90" s="427"/>
      <c r="AU90" s="427"/>
      <c r="AV90" s="427"/>
      <c r="AW90" s="427"/>
      <c r="AX90" s="427"/>
      <c r="BJ90" s="2"/>
      <c r="BK90" s="427" t="s">
        <v>86</v>
      </c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</row>
    <row r="91" spans="39:76" ht="24.75" customHeight="1">
      <c r="BJ91" s="2"/>
    </row>
    <row r="92" spans="39:76" ht="24.75" customHeight="1">
      <c r="AO92" s="400" t="s">
        <v>86</v>
      </c>
      <c r="AP92" s="400"/>
      <c r="AQ92" s="400"/>
      <c r="AR92" s="400"/>
      <c r="AS92" s="400"/>
      <c r="AT92" s="400"/>
      <c r="AU92" s="400"/>
      <c r="AV92" s="400"/>
      <c r="AW92" s="400"/>
      <c r="AX92" s="400"/>
      <c r="BJ92" s="2"/>
      <c r="BK92" s="400" t="s">
        <v>86</v>
      </c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</row>
    <row r="93" spans="39:76" ht="24.75" customHeight="1">
      <c r="AO93" s="411" t="s">
        <v>87</v>
      </c>
      <c r="AP93" s="411"/>
      <c r="AQ93" s="411"/>
      <c r="AR93" s="412" t="str">
        <f>$E$1</f>
        <v>P4</v>
      </c>
      <c r="AS93" s="412"/>
      <c r="AT93" s="412"/>
      <c r="AU93" s="412"/>
      <c r="AV93" s="412"/>
      <c r="AW93" s="412"/>
      <c r="AX93" s="412"/>
      <c r="BJ93" s="2"/>
      <c r="BK93" s="411" t="s">
        <v>87</v>
      </c>
      <c r="BL93" s="411"/>
      <c r="BM93" s="411"/>
      <c r="BN93" s="412" t="str">
        <f>$E$1</f>
        <v>P4</v>
      </c>
      <c r="BO93" s="412"/>
      <c r="BP93" s="412"/>
      <c r="BQ93" s="412"/>
      <c r="BR93" s="412"/>
      <c r="BS93" s="412"/>
      <c r="BT93" s="412"/>
      <c r="BU93" s="412"/>
      <c r="BV93" s="412"/>
      <c r="BW93" s="412"/>
      <c r="BX93" s="412"/>
    </row>
    <row r="94" spans="39:76" ht="24.75" customHeight="1">
      <c r="AO94" s="413" t="s">
        <v>89</v>
      </c>
      <c r="AP94" s="413"/>
      <c r="AQ94" s="413"/>
      <c r="AR94" s="414" t="str">
        <f>$O$1</f>
        <v>Site MDP #15,17 (100A CB)</v>
      </c>
      <c r="AS94" s="414"/>
      <c r="AT94" s="414"/>
      <c r="AU94" s="414"/>
      <c r="AV94" s="414"/>
      <c r="AW94" s="414"/>
      <c r="AX94" s="414"/>
      <c r="BJ94" s="2"/>
      <c r="BK94" s="413" t="s">
        <v>89</v>
      </c>
      <c r="BL94" s="413"/>
      <c r="BM94" s="413"/>
      <c r="BN94" s="414" t="str">
        <f>$O$1</f>
        <v>Site MDP #15,17 (100A CB)</v>
      </c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</row>
    <row r="95" spans="39:76" ht="24.75" customHeight="1">
      <c r="AO95" s="421" t="str">
        <f>CONCATENATE("VOLTAGE:  ",$F$4,"/",$F$5,"V ",$F$6,"-PHASE ",$F$7," WIRE")</f>
        <v>VOLTAGE:  120/208V 1-PHASE 3 WIRE</v>
      </c>
      <c r="AP95" s="422"/>
      <c r="AQ95" s="422"/>
      <c r="AR95" s="422"/>
      <c r="AS95" s="423"/>
      <c r="AT95" s="407" t="s">
        <v>91</v>
      </c>
      <c r="AU95" s="408"/>
      <c r="AV95" s="408"/>
      <c r="AW95" s="409">
        <f ca="1">TODAY()</f>
        <v>40707</v>
      </c>
      <c r="AX95" s="410"/>
      <c r="BJ95" s="2"/>
      <c r="BK95" s="421" t="str">
        <f>CONCATENATE("VOLTAGE:  ",$F$4,"/",$F$5,"V ",$F$6,"-PHASE ",$F$7," WIRE")</f>
        <v>VOLTAGE:  120/208V 1-PHASE 3 WIRE</v>
      </c>
      <c r="BL95" s="422"/>
      <c r="BM95" s="422"/>
      <c r="BN95" s="422"/>
      <c r="BO95" s="422"/>
      <c r="BP95" s="422"/>
      <c r="BQ95" s="423"/>
      <c r="BR95" s="407" t="s">
        <v>91</v>
      </c>
      <c r="BS95" s="408"/>
      <c r="BT95" s="408"/>
      <c r="BU95" s="409">
        <f ca="1">TODAY()</f>
        <v>40707</v>
      </c>
      <c r="BV95" s="409"/>
      <c r="BW95" s="409"/>
      <c r="BX95" s="410"/>
    </row>
    <row r="96" spans="39:76" ht="24.75" customHeight="1">
      <c r="AM96" s="32">
        <v>1</v>
      </c>
      <c r="AO96" s="415" t="s">
        <v>93</v>
      </c>
      <c r="AP96" s="416"/>
      <c r="AQ96" s="417" t="s">
        <v>94</v>
      </c>
      <c r="AR96" s="417"/>
      <c r="AS96" s="418"/>
      <c r="AT96" s="415" t="s">
        <v>93</v>
      </c>
      <c r="AU96" s="416"/>
      <c r="AV96" s="419" t="s">
        <v>94</v>
      </c>
      <c r="AW96" s="417"/>
      <c r="AX96" s="418"/>
      <c r="AZ96" s="32">
        <v>1</v>
      </c>
      <c r="BJ96" s="2"/>
      <c r="BK96" s="420" t="s">
        <v>93</v>
      </c>
      <c r="BL96" s="420"/>
      <c r="BM96" s="419" t="s">
        <v>94</v>
      </c>
      <c r="BN96" s="417"/>
      <c r="BO96" s="417"/>
      <c r="BP96" s="417"/>
      <c r="BQ96" s="418"/>
      <c r="BR96" s="415" t="s">
        <v>93</v>
      </c>
      <c r="BS96" s="416"/>
      <c r="BT96" s="419" t="s">
        <v>94</v>
      </c>
      <c r="BU96" s="417"/>
      <c r="BV96" s="417"/>
      <c r="BW96" s="417"/>
      <c r="BX96" s="418"/>
    </row>
    <row r="97" spans="39:76" ht="24.75" customHeight="1">
      <c r="AM97" s="32" t="str">
        <f>IF(I35=0,IF(I34=0,I28,I34),I35)</f>
        <v>=</v>
      </c>
      <c r="AO97" s="222">
        <v>43</v>
      </c>
      <c r="AP97" s="87" t="str">
        <f t="shared" ref="AP97:AP117" si="21">CONCATENATE(AM97,"P")</f>
        <v>=P</v>
      </c>
      <c r="AQ97" s="425" t="str">
        <f t="shared" ref="AQ97:AQ113" si="22">IF(AM97=1,IF($D35="","",$D35),IF(AND(AM97=2,AM96=1),$D35,IF(AND(AM97=3,AM96=1),$D35,$AQ96)))</f>
        <v>LOAD</v>
      </c>
      <c r="AR97" s="425"/>
      <c r="AS97" s="426"/>
      <c r="AT97" s="222">
        <v>44</v>
      </c>
      <c r="AU97" s="87" t="str">
        <f t="shared" ref="AU97:AU117" si="23">CONCATENATE(AZ97,"P")</f>
        <v>0P</v>
      </c>
      <c r="AV97" s="425" t="str">
        <f t="shared" ref="AV97:AV113" si="24">IF(AZ97=1,IF($S35="","",$S35),IF(AND(AZ97=2,AZ96=1),$S35,IF(AND(AZ97=2,AZ96=3),$S35,IF(AND(AZ97=3,AZ96=1),$S35,IF(AND(AZ97=3,AZ96=2),$S35,$AV96)))))</f>
        <v>LOAD</v>
      </c>
      <c r="AW97" s="425"/>
      <c r="AX97" s="426"/>
      <c r="AZ97" s="32">
        <f>IF(R35=0,IF(R34=0,R28,R34),R35)</f>
        <v>0</v>
      </c>
      <c r="BJ97" s="2"/>
      <c r="BK97" s="222">
        <v>43</v>
      </c>
      <c r="BL97" s="87" t="str">
        <f t="shared" ref="BL97:BL117" si="25">CONCATENATE($AM97,"P")</f>
        <v>=P</v>
      </c>
      <c r="BM97" s="424" t="str">
        <f t="shared" ref="BM97:BM113" si="26">IF($AM97=1,IF($D35="","",$D35),IF(AND($AM97=2,$AM96=1),$D35,IF(AND($AM97=3,$AM96=1),$D35,$BM96)))</f>
        <v>LOAD</v>
      </c>
      <c r="BN97" s="425"/>
      <c r="BO97" s="425"/>
      <c r="BP97" s="425"/>
      <c r="BQ97" s="426"/>
      <c r="BR97" s="222">
        <v>44</v>
      </c>
      <c r="BS97" s="87" t="str">
        <f t="shared" ref="BS97:BS117" si="27">CONCATENATE($AZ97,"P")</f>
        <v>0P</v>
      </c>
      <c r="BT97" s="424" t="str">
        <f t="shared" ref="BT97:BT113" si="28">IF($AZ97=1,IF($S35="","",$S35),IF(AND($AZ97=2,$AZ96=1),$S35,IF(AND($AZ97=2,$AZ96=3),$S35,IF(AND($AZ97=3,$AZ96=1),$S35,IF(AND($AZ97=3,$AZ96=2),$S35,$BT96)))))</f>
        <v>LOAD</v>
      </c>
      <c r="BU97" s="425"/>
      <c r="BV97" s="425"/>
      <c r="BW97" s="425"/>
      <c r="BX97" s="426"/>
    </row>
    <row r="98" spans="39:76" ht="24" customHeight="1">
      <c r="AM98" s="32" t="str">
        <f t="shared" ref="AM98:AM113" si="29">IF(I36=0,IF(I35=0,I34,I35),I36)</f>
        <v>=</v>
      </c>
      <c r="AO98" s="222">
        <v>45</v>
      </c>
      <c r="AP98" s="87" t="str">
        <f t="shared" si="21"/>
        <v>=P</v>
      </c>
      <c r="AQ98" s="425" t="str">
        <f t="shared" si="22"/>
        <v>LOAD</v>
      </c>
      <c r="AR98" s="425"/>
      <c r="AS98" s="426"/>
      <c r="AT98" s="222">
        <v>46</v>
      </c>
      <c r="AU98" s="87" t="str">
        <f t="shared" si="23"/>
        <v>0P</v>
      </c>
      <c r="AV98" s="425" t="str">
        <f t="shared" si="24"/>
        <v>LOAD</v>
      </c>
      <c r="AW98" s="425"/>
      <c r="AX98" s="426"/>
      <c r="AZ98" s="32">
        <f t="shared" ref="AZ98:AZ113" si="30">IF(R36=0,IF(R35=0,R34,R35),R36)</f>
        <v>0</v>
      </c>
      <c r="BJ98" s="2"/>
      <c r="BK98" s="222">
        <v>43</v>
      </c>
      <c r="BL98" s="87" t="str">
        <f t="shared" si="25"/>
        <v>=P</v>
      </c>
      <c r="BM98" s="424" t="str">
        <f t="shared" si="26"/>
        <v>LOAD</v>
      </c>
      <c r="BN98" s="425"/>
      <c r="BO98" s="425"/>
      <c r="BP98" s="425"/>
      <c r="BQ98" s="426"/>
      <c r="BR98" s="222">
        <v>46</v>
      </c>
      <c r="BS98" s="87" t="str">
        <f t="shared" si="27"/>
        <v>0P</v>
      </c>
      <c r="BT98" s="424" t="str">
        <f t="shared" si="28"/>
        <v>LOAD</v>
      </c>
      <c r="BU98" s="425"/>
      <c r="BV98" s="425"/>
      <c r="BW98" s="425"/>
      <c r="BX98" s="426"/>
    </row>
    <row r="99" spans="39:76" ht="24" customHeight="1">
      <c r="AM99" s="32" t="str">
        <f t="shared" si="29"/>
        <v>=</v>
      </c>
      <c r="AO99" s="222">
        <v>47</v>
      </c>
      <c r="AP99" s="87" t="str">
        <f t="shared" si="21"/>
        <v>=P</v>
      </c>
      <c r="AQ99" s="425" t="str">
        <f t="shared" si="22"/>
        <v>LOAD</v>
      </c>
      <c r="AR99" s="425"/>
      <c r="AS99" s="426"/>
      <c r="AT99" s="222">
        <v>48</v>
      </c>
      <c r="AU99" s="87" t="str">
        <f t="shared" si="23"/>
        <v>0P</v>
      </c>
      <c r="AV99" s="425" t="str">
        <f t="shared" si="24"/>
        <v>LOAD</v>
      </c>
      <c r="AW99" s="425"/>
      <c r="AX99" s="426"/>
      <c r="AZ99" s="32">
        <f t="shared" si="30"/>
        <v>0</v>
      </c>
      <c r="BJ99" s="2"/>
      <c r="BK99" s="222">
        <v>43</v>
      </c>
      <c r="BL99" s="87" t="str">
        <f t="shared" si="25"/>
        <v>=P</v>
      </c>
      <c r="BM99" s="424" t="str">
        <f t="shared" si="26"/>
        <v>LOAD</v>
      </c>
      <c r="BN99" s="425"/>
      <c r="BO99" s="425"/>
      <c r="BP99" s="425"/>
      <c r="BQ99" s="426"/>
      <c r="BR99" s="222">
        <v>48</v>
      </c>
      <c r="BS99" s="87" t="str">
        <f t="shared" si="27"/>
        <v>0P</v>
      </c>
      <c r="BT99" s="424" t="str">
        <f t="shared" si="28"/>
        <v>LOAD</v>
      </c>
      <c r="BU99" s="425"/>
      <c r="BV99" s="425"/>
      <c r="BW99" s="425"/>
      <c r="BX99" s="426"/>
    </row>
    <row r="100" spans="39:76" ht="24" customHeight="1">
      <c r="AM100" s="32" t="str">
        <f t="shared" si="29"/>
        <v>=</v>
      </c>
      <c r="AO100" s="222">
        <v>49</v>
      </c>
      <c r="AP100" s="87" t="str">
        <f t="shared" si="21"/>
        <v>=P</v>
      </c>
      <c r="AQ100" s="425" t="str">
        <f t="shared" si="22"/>
        <v>LOAD</v>
      </c>
      <c r="AR100" s="425"/>
      <c r="AS100" s="426"/>
      <c r="AT100" s="222">
        <v>50</v>
      </c>
      <c r="AU100" s="87" t="str">
        <f t="shared" si="23"/>
        <v>0P</v>
      </c>
      <c r="AV100" s="425" t="str">
        <f t="shared" si="24"/>
        <v>LOAD</v>
      </c>
      <c r="AW100" s="425"/>
      <c r="AX100" s="426"/>
      <c r="AZ100" s="32">
        <f t="shared" si="30"/>
        <v>0</v>
      </c>
      <c r="BJ100" s="2"/>
      <c r="BK100" s="222">
        <v>43</v>
      </c>
      <c r="BL100" s="87" t="str">
        <f t="shared" si="25"/>
        <v>=P</v>
      </c>
      <c r="BM100" s="424" t="str">
        <f t="shared" si="26"/>
        <v>LOAD</v>
      </c>
      <c r="BN100" s="425"/>
      <c r="BO100" s="425"/>
      <c r="BP100" s="425"/>
      <c r="BQ100" s="426"/>
      <c r="BR100" s="222">
        <v>50</v>
      </c>
      <c r="BS100" s="87" t="str">
        <f t="shared" si="27"/>
        <v>0P</v>
      </c>
      <c r="BT100" s="424" t="str">
        <f t="shared" si="28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9"/>
        <v>=</v>
      </c>
      <c r="AO101" s="222">
        <v>51</v>
      </c>
      <c r="AP101" s="87" t="str">
        <f t="shared" si="21"/>
        <v>=P</v>
      </c>
      <c r="AQ101" s="425" t="str">
        <f t="shared" si="22"/>
        <v>LOAD</v>
      </c>
      <c r="AR101" s="425"/>
      <c r="AS101" s="426"/>
      <c r="AT101" s="222">
        <v>52</v>
      </c>
      <c r="AU101" s="87" t="str">
        <f t="shared" si="23"/>
        <v>0P</v>
      </c>
      <c r="AV101" s="425" t="str">
        <f t="shared" si="24"/>
        <v>LOAD</v>
      </c>
      <c r="AW101" s="425"/>
      <c r="AX101" s="426"/>
      <c r="AZ101" s="32">
        <f t="shared" si="30"/>
        <v>0</v>
      </c>
      <c r="BJ101" s="2"/>
      <c r="BK101" s="222">
        <v>43</v>
      </c>
      <c r="BL101" s="87" t="str">
        <f t="shared" si="25"/>
        <v>=P</v>
      </c>
      <c r="BM101" s="424" t="str">
        <f t="shared" si="26"/>
        <v>LOAD</v>
      </c>
      <c r="BN101" s="425"/>
      <c r="BO101" s="425"/>
      <c r="BP101" s="425"/>
      <c r="BQ101" s="426"/>
      <c r="BR101" s="222">
        <v>52</v>
      </c>
      <c r="BS101" s="87" t="str">
        <f t="shared" si="27"/>
        <v>0P</v>
      </c>
      <c r="BT101" s="424" t="str">
        <f t="shared" si="28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9"/>
        <v>=</v>
      </c>
      <c r="AO102" s="222">
        <v>53</v>
      </c>
      <c r="AP102" s="87" t="str">
        <f t="shared" si="21"/>
        <v>=P</v>
      </c>
      <c r="AQ102" s="425" t="str">
        <f t="shared" si="22"/>
        <v>LOAD</v>
      </c>
      <c r="AR102" s="425"/>
      <c r="AS102" s="426"/>
      <c r="AT102" s="222">
        <v>54</v>
      </c>
      <c r="AU102" s="87" t="str">
        <f t="shared" si="23"/>
        <v>0P</v>
      </c>
      <c r="AV102" s="425" t="str">
        <f t="shared" si="24"/>
        <v>LOAD</v>
      </c>
      <c r="AW102" s="425"/>
      <c r="AX102" s="426"/>
      <c r="AZ102" s="32">
        <f t="shared" si="30"/>
        <v>0</v>
      </c>
      <c r="BJ102" s="2"/>
      <c r="BK102" s="222">
        <v>43</v>
      </c>
      <c r="BL102" s="87" t="str">
        <f t="shared" si="25"/>
        <v>=P</v>
      </c>
      <c r="BM102" s="424" t="str">
        <f t="shared" si="26"/>
        <v>LOAD</v>
      </c>
      <c r="BN102" s="425"/>
      <c r="BO102" s="425"/>
      <c r="BP102" s="425"/>
      <c r="BQ102" s="426"/>
      <c r="BR102" s="222">
        <v>54</v>
      </c>
      <c r="BS102" s="87" t="str">
        <f t="shared" si="27"/>
        <v>0P</v>
      </c>
      <c r="BT102" s="424" t="str">
        <f t="shared" si="28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9"/>
        <v>=</v>
      </c>
      <c r="AO103" s="222">
        <v>55</v>
      </c>
      <c r="AP103" s="87" t="str">
        <f t="shared" si="21"/>
        <v>=P</v>
      </c>
      <c r="AQ103" s="425" t="str">
        <f t="shared" si="22"/>
        <v>LOAD</v>
      </c>
      <c r="AR103" s="425"/>
      <c r="AS103" s="426"/>
      <c r="AT103" s="222">
        <v>56</v>
      </c>
      <c r="AU103" s="87" t="str">
        <f t="shared" si="23"/>
        <v>0P</v>
      </c>
      <c r="AV103" s="425" t="str">
        <f t="shared" si="24"/>
        <v>LOAD</v>
      </c>
      <c r="AW103" s="425"/>
      <c r="AX103" s="426"/>
      <c r="AZ103" s="32">
        <f t="shared" si="30"/>
        <v>0</v>
      </c>
      <c r="BJ103" s="2"/>
      <c r="BK103" s="222">
        <v>43</v>
      </c>
      <c r="BL103" s="87" t="str">
        <f t="shared" si="25"/>
        <v>=P</v>
      </c>
      <c r="BM103" s="424" t="str">
        <f t="shared" si="26"/>
        <v>LOAD</v>
      </c>
      <c r="BN103" s="425"/>
      <c r="BO103" s="425"/>
      <c r="BP103" s="425"/>
      <c r="BQ103" s="426"/>
      <c r="BR103" s="222">
        <v>56</v>
      </c>
      <c r="BS103" s="87" t="str">
        <f t="shared" si="27"/>
        <v>0P</v>
      </c>
      <c r="BT103" s="424" t="str">
        <f t="shared" si="28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9"/>
        <v>=</v>
      </c>
      <c r="AO104" s="222">
        <v>57</v>
      </c>
      <c r="AP104" s="87" t="str">
        <f t="shared" si="21"/>
        <v>=P</v>
      </c>
      <c r="AQ104" s="425" t="str">
        <f t="shared" si="22"/>
        <v>LOAD</v>
      </c>
      <c r="AR104" s="425"/>
      <c r="AS104" s="426"/>
      <c r="AT104" s="222">
        <v>58</v>
      </c>
      <c r="AU104" s="87" t="str">
        <f t="shared" si="23"/>
        <v>0P</v>
      </c>
      <c r="AV104" s="425" t="str">
        <f t="shared" si="24"/>
        <v>LOAD</v>
      </c>
      <c r="AW104" s="425"/>
      <c r="AX104" s="426"/>
      <c r="AZ104" s="32">
        <f t="shared" si="30"/>
        <v>0</v>
      </c>
      <c r="BJ104" s="2"/>
      <c r="BK104" s="222">
        <v>43</v>
      </c>
      <c r="BL104" s="87" t="str">
        <f t="shared" si="25"/>
        <v>=P</v>
      </c>
      <c r="BM104" s="424" t="str">
        <f t="shared" si="26"/>
        <v>LOAD</v>
      </c>
      <c r="BN104" s="425"/>
      <c r="BO104" s="425"/>
      <c r="BP104" s="425"/>
      <c r="BQ104" s="426"/>
      <c r="BR104" s="222">
        <v>58</v>
      </c>
      <c r="BS104" s="87" t="str">
        <f t="shared" si="27"/>
        <v>0P</v>
      </c>
      <c r="BT104" s="424" t="str">
        <f t="shared" si="28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9"/>
        <v>=</v>
      </c>
      <c r="AO105" s="222">
        <v>59</v>
      </c>
      <c r="AP105" s="87" t="str">
        <f t="shared" si="21"/>
        <v>=P</v>
      </c>
      <c r="AQ105" s="425" t="str">
        <f t="shared" si="22"/>
        <v>LOAD</v>
      </c>
      <c r="AR105" s="425"/>
      <c r="AS105" s="426"/>
      <c r="AT105" s="222">
        <v>60</v>
      </c>
      <c r="AU105" s="87" t="str">
        <f t="shared" si="23"/>
        <v>0P</v>
      </c>
      <c r="AV105" s="425" t="str">
        <f t="shared" si="24"/>
        <v>LOAD</v>
      </c>
      <c r="AW105" s="425"/>
      <c r="AX105" s="426"/>
      <c r="AZ105" s="32">
        <f t="shared" si="30"/>
        <v>0</v>
      </c>
      <c r="BJ105" s="2"/>
      <c r="BK105" s="222">
        <v>43</v>
      </c>
      <c r="BL105" s="87" t="str">
        <f t="shared" si="25"/>
        <v>=P</v>
      </c>
      <c r="BM105" s="424" t="str">
        <f t="shared" si="26"/>
        <v>LOAD</v>
      </c>
      <c r="BN105" s="425"/>
      <c r="BO105" s="425"/>
      <c r="BP105" s="425"/>
      <c r="BQ105" s="426"/>
      <c r="BR105" s="222">
        <v>60</v>
      </c>
      <c r="BS105" s="87" t="str">
        <f t="shared" si="27"/>
        <v>0P</v>
      </c>
      <c r="BT105" s="424" t="str">
        <f t="shared" si="28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9"/>
        <v>=</v>
      </c>
      <c r="AO106" s="222">
        <v>61</v>
      </c>
      <c r="AP106" s="87" t="str">
        <f t="shared" si="21"/>
        <v>=P</v>
      </c>
      <c r="AQ106" s="425" t="str">
        <f t="shared" si="22"/>
        <v>LOAD</v>
      </c>
      <c r="AR106" s="425"/>
      <c r="AS106" s="426"/>
      <c r="AT106" s="222">
        <v>62</v>
      </c>
      <c r="AU106" s="87" t="str">
        <f t="shared" si="23"/>
        <v>0P</v>
      </c>
      <c r="AV106" s="425" t="str">
        <f t="shared" si="24"/>
        <v>LOAD</v>
      </c>
      <c r="AW106" s="425"/>
      <c r="AX106" s="426"/>
      <c r="AZ106" s="32">
        <f t="shared" si="30"/>
        <v>0</v>
      </c>
      <c r="BJ106" s="2"/>
      <c r="BK106" s="222">
        <v>43</v>
      </c>
      <c r="BL106" s="87" t="str">
        <f t="shared" si="25"/>
        <v>=P</v>
      </c>
      <c r="BM106" s="424" t="str">
        <f t="shared" si="26"/>
        <v>LOAD</v>
      </c>
      <c r="BN106" s="425"/>
      <c r="BO106" s="425"/>
      <c r="BP106" s="425"/>
      <c r="BQ106" s="426"/>
      <c r="BR106" s="222">
        <v>62</v>
      </c>
      <c r="BS106" s="87" t="str">
        <f t="shared" si="27"/>
        <v>0P</v>
      </c>
      <c r="BT106" s="424" t="str">
        <f t="shared" si="28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9"/>
        <v>=</v>
      </c>
      <c r="AO107" s="222">
        <v>63</v>
      </c>
      <c r="AP107" s="87" t="str">
        <f t="shared" si="21"/>
        <v>=P</v>
      </c>
      <c r="AQ107" s="425" t="str">
        <f t="shared" si="22"/>
        <v>LOAD</v>
      </c>
      <c r="AR107" s="425"/>
      <c r="AS107" s="426"/>
      <c r="AT107" s="222">
        <v>64</v>
      </c>
      <c r="AU107" s="87" t="str">
        <f t="shared" si="23"/>
        <v>0P</v>
      </c>
      <c r="AV107" s="425" t="str">
        <f t="shared" si="24"/>
        <v>LOAD</v>
      </c>
      <c r="AW107" s="425"/>
      <c r="AX107" s="426"/>
      <c r="AZ107" s="32">
        <f t="shared" si="30"/>
        <v>0</v>
      </c>
      <c r="BJ107" s="2"/>
      <c r="BK107" s="222">
        <v>43</v>
      </c>
      <c r="BL107" s="87" t="str">
        <f t="shared" si="25"/>
        <v>=P</v>
      </c>
      <c r="BM107" s="424" t="str">
        <f t="shared" si="26"/>
        <v>LOAD</v>
      </c>
      <c r="BN107" s="425"/>
      <c r="BO107" s="425"/>
      <c r="BP107" s="425"/>
      <c r="BQ107" s="426"/>
      <c r="BR107" s="222">
        <v>64</v>
      </c>
      <c r="BS107" s="87" t="str">
        <f t="shared" si="27"/>
        <v>0P</v>
      </c>
      <c r="BT107" s="424" t="str">
        <f t="shared" si="28"/>
        <v>LOAD</v>
      </c>
      <c r="BU107" s="425"/>
      <c r="BV107" s="425"/>
      <c r="BW107" s="425"/>
      <c r="BX107" s="426"/>
    </row>
    <row r="108" spans="39:76" ht="24" customHeight="1">
      <c r="AM108" s="32" t="str">
        <f t="shared" si="29"/>
        <v>=</v>
      </c>
      <c r="AO108" s="222">
        <v>65</v>
      </c>
      <c r="AP108" s="87" t="str">
        <f t="shared" si="21"/>
        <v>=P</v>
      </c>
      <c r="AQ108" s="425" t="str">
        <f t="shared" si="22"/>
        <v>LOAD</v>
      </c>
      <c r="AR108" s="425"/>
      <c r="AS108" s="426"/>
      <c r="AT108" s="222">
        <v>66</v>
      </c>
      <c r="AU108" s="87" t="str">
        <f t="shared" si="23"/>
        <v>0P</v>
      </c>
      <c r="AV108" s="425" t="str">
        <f t="shared" si="24"/>
        <v>LOAD</v>
      </c>
      <c r="AW108" s="425"/>
      <c r="AX108" s="426"/>
      <c r="AZ108" s="32">
        <f t="shared" si="30"/>
        <v>0</v>
      </c>
      <c r="BJ108" s="2"/>
      <c r="BK108" s="222">
        <v>43</v>
      </c>
      <c r="BL108" s="87" t="str">
        <f t="shared" si="25"/>
        <v>=P</v>
      </c>
      <c r="BM108" s="424" t="str">
        <f t="shared" si="26"/>
        <v>LOAD</v>
      </c>
      <c r="BN108" s="425"/>
      <c r="BO108" s="425"/>
      <c r="BP108" s="425"/>
      <c r="BQ108" s="426"/>
      <c r="BR108" s="222">
        <v>66</v>
      </c>
      <c r="BS108" s="87" t="str">
        <f t="shared" si="27"/>
        <v>0P</v>
      </c>
      <c r="BT108" s="424" t="str">
        <f t="shared" si="28"/>
        <v>LOAD</v>
      </c>
      <c r="BU108" s="425"/>
      <c r="BV108" s="425"/>
      <c r="BW108" s="425"/>
      <c r="BX108" s="426"/>
    </row>
    <row r="109" spans="39:76" ht="24" customHeight="1">
      <c r="AM109" s="32" t="str">
        <f t="shared" si="29"/>
        <v>=</v>
      </c>
      <c r="AO109" s="222">
        <v>67</v>
      </c>
      <c r="AP109" s="87" t="str">
        <f t="shared" si="21"/>
        <v>=P</v>
      </c>
      <c r="AQ109" s="425" t="str">
        <f t="shared" si="22"/>
        <v>LOAD</v>
      </c>
      <c r="AR109" s="425"/>
      <c r="AS109" s="426"/>
      <c r="AT109" s="222">
        <v>68</v>
      </c>
      <c r="AU109" s="87" t="str">
        <f t="shared" si="23"/>
        <v>0P</v>
      </c>
      <c r="AV109" s="425" t="str">
        <f t="shared" si="24"/>
        <v>LOAD</v>
      </c>
      <c r="AW109" s="425"/>
      <c r="AX109" s="426"/>
      <c r="AZ109" s="32">
        <f t="shared" si="30"/>
        <v>0</v>
      </c>
      <c r="BJ109" s="2"/>
      <c r="BK109" s="222">
        <v>43</v>
      </c>
      <c r="BL109" s="87" t="str">
        <f t="shared" si="25"/>
        <v>=P</v>
      </c>
      <c r="BM109" s="424" t="str">
        <f t="shared" si="26"/>
        <v>LOAD</v>
      </c>
      <c r="BN109" s="425"/>
      <c r="BO109" s="425"/>
      <c r="BP109" s="425"/>
      <c r="BQ109" s="426"/>
      <c r="BR109" s="222">
        <v>68</v>
      </c>
      <c r="BS109" s="87" t="str">
        <f t="shared" si="27"/>
        <v>0P</v>
      </c>
      <c r="BT109" s="424" t="str">
        <f t="shared" si="28"/>
        <v>LOAD</v>
      </c>
      <c r="BU109" s="425"/>
      <c r="BV109" s="425"/>
      <c r="BW109" s="425"/>
      <c r="BX109" s="426"/>
    </row>
    <row r="110" spans="39:76" ht="24" customHeight="1">
      <c r="AM110" s="32" t="str">
        <f t="shared" si="29"/>
        <v>=</v>
      </c>
      <c r="AO110" s="222">
        <v>69</v>
      </c>
      <c r="AP110" s="87" t="str">
        <f t="shared" si="21"/>
        <v>=P</v>
      </c>
      <c r="AQ110" s="425" t="str">
        <f t="shared" si="22"/>
        <v>LOAD</v>
      </c>
      <c r="AR110" s="425"/>
      <c r="AS110" s="426"/>
      <c r="AT110" s="222">
        <v>70</v>
      </c>
      <c r="AU110" s="87" t="str">
        <f t="shared" si="23"/>
        <v>0P</v>
      </c>
      <c r="AV110" s="425" t="str">
        <f t="shared" si="24"/>
        <v>LOAD</v>
      </c>
      <c r="AW110" s="425"/>
      <c r="AX110" s="426"/>
      <c r="AZ110" s="32">
        <f t="shared" si="30"/>
        <v>0</v>
      </c>
      <c r="BJ110" s="2"/>
      <c r="BK110" s="222">
        <v>43</v>
      </c>
      <c r="BL110" s="87" t="str">
        <f t="shared" si="25"/>
        <v>=P</v>
      </c>
      <c r="BM110" s="424" t="str">
        <f t="shared" si="26"/>
        <v>LOAD</v>
      </c>
      <c r="BN110" s="425"/>
      <c r="BO110" s="425"/>
      <c r="BP110" s="425"/>
      <c r="BQ110" s="426"/>
      <c r="BR110" s="222">
        <v>70</v>
      </c>
      <c r="BS110" s="87" t="str">
        <f t="shared" si="27"/>
        <v>0P</v>
      </c>
      <c r="BT110" s="424" t="str">
        <f t="shared" si="28"/>
        <v>LOAD</v>
      </c>
      <c r="BU110" s="425"/>
      <c r="BV110" s="425"/>
      <c r="BW110" s="425"/>
      <c r="BX110" s="426"/>
    </row>
    <row r="111" spans="39:76" ht="24" customHeight="1">
      <c r="AM111" s="32" t="str">
        <f t="shared" si="29"/>
        <v>=</v>
      </c>
      <c r="AO111" s="222">
        <v>71</v>
      </c>
      <c r="AP111" s="87" t="str">
        <f t="shared" si="21"/>
        <v>=P</v>
      </c>
      <c r="AQ111" s="425" t="str">
        <f t="shared" si="22"/>
        <v>LOAD</v>
      </c>
      <c r="AR111" s="425"/>
      <c r="AS111" s="426"/>
      <c r="AT111" s="222">
        <v>72</v>
      </c>
      <c r="AU111" s="87" t="str">
        <f t="shared" si="23"/>
        <v>0P</v>
      </c>
      <c r="AV111" s="425" t="str">
        <f t="shared" si="24"/>
        <v>LOAD</v>
      </c>
      <c r="AW111" s="425"/>
      <c r="AX111" s="426"/>
      <c r="AZ111" s="32">
        <f t="shared" si="30"/>
        <v>0</v>
      </c>
      <c r="BJ111" s="2"/>
      <c r="BK111" s="222">
        <v>43</v>
      </c>
      <c r="BL111" s="87" t="str">
        <f t="shared" si="25"/>
        <v>=P</v>
      </c>
      <c r="BM111" s="424" t="str">
        <f t="shared" si="26"/>
        <v>LOAD</v>
      </c>
      <c r="BN111" s="425"/>
      <c r="BO111" s="425"/>
      <c r="BP111" s="425"/>
      <c r="BQ111" s="426"/>
      <c r="BR111" s="222">
        <v>72</v>
      </c>
      <c r="BS111" s="87" t="str">
        <f t="shared" si="27"/>
        <v>0P</v>
      </c>
      <c r="BT111" s="424" t="str">
        <f t="shared" si="28"/>
        <v>LOAD</v>
      </c>
      <c r="BU111" s="425"/>
      <c r="BV111" s="425"/>
      <c r="BW111" s="425"/>
      <c r="BX111" s="426"/>
    </row>
    <row r="112" spans="39:76" ht="24" customHeight="1">
      <c r="AM112" s="32" t="str">
        <f t="shared" si="29"/>
        <v>=</v>
      </c>
      <c r="AO112" s="222">
        <v>73</v>
      </c>
      <c r="AP112" s="87" t="str">
        <f t="shared" si="21"/>
        <v>=P</v>
      </c>
      <c r="AQ112" s="425" t="str">
        <f t="shared" si="22"/>
        <v>LOAD</v>
      </c>
      <c r="AR112" s="425"/>
      <c r="AS112" s="426"/>
      <c r="AT112" s="222">
        <v>74</v>
      </c>
      <c r="AU112" s="87" t="str">
        <f t="shared" si="23"/>
        <v>0P</v>
      </c>
      <c r="AV112" s="425" t="str">
        <f t="shared" si="24"/>
        <v>LOAD</v>
      </c>
      <c r="AW112" s="425"/>
      <c r="AX112" s="426"/>
      <c r="AZ112" s="32">
        <f t="shared" si="30"/>
        <v>0</v>
      </c>
      <c r="BJ112" s="2"/>
      <c r="BK112" s="222">
        <v>43</v>
      </c>
      <c r="BL112" s="87" t="str">
        <f t="shared" si="25"/>
        <v>=P</v>
      </c>
      <c r="BM112" s="424" t="str">
        <f t="shared" si="26"/>
        <v>LOAD</v>
      </c>
      <c r="BN112" s="425"/>
      <c r="BO112" s="425"/>
      <c r="BP112" s="425"/>
      <c r="BQ112" s="426"/>
      <c r="BR112" s="222">
        <v>74</v>
      </c>
      <c r="BS112" s="87" t="str">
        <f t="shared" si="27"/>
        <v>0P</v>
      </c>
      <c r="BT112" s="424" t="str">
        <f t="shared" si="28"/>
        <v>LOAD</v>
      </c>
      <c r="BU112" s="425"/>
      <c r="BV112" s="425"/>
      <c r="BW112" s="425"/>
      <c r="BX112" s="426"/>
    </row>
    <row r="113" spans="39:76" ht="24" customHeight="1">
      <c r="AM113" s="32">
        <f t="shared" si="29"/>
        <v>0</v>
      </c>
      <c r="AO113" s="222">
        <v>75</v>
      </c>
      <c r="AP113" s="87" t="str">
        <f t="shared" si="21"/>
        <v>0P</v>
      </c>
      <c r="AQ113" s="425" t="str">
        <f t="shared" si="22"/>
        <v>LOAD</v>
      </c>
      <c r="AR113" s="425"/>
      <c r="AS113" s="426"/>
      <c r="AT113" s="222">
        <v>76</v>
      </c>
      <c r="AU113" s="87" t="str">
        <f t="shared" si="23"/>
        <v>0P</v>
      </c>
      <c r="AV113" s="425" t="str">
        <f t="shared" si="24"/>
        <v>LOAD</v>
      </c>
      <c r="AW113" s="425"/>
      <c r="AX113" s="426"/>
      <c r="AZ113" s="32">
        <f t="shared" si="30"/>
        <v>0</v>
      </c>
      <c r="BJ113" s="2"/>
      <c r="BK113" s="222">
        <v>43</v>
      </c>
      <c r="BL113" s="87" t="str">
        <f t="shared" si="25"/>
        <v>0P</v>
      </c>
      <c r="BM113" s="424" t="str">
        <f t="shared" si="26"/>
        <v>LOAD</v>
      </c>
      <c r="BN113" s="425"/>
      <c r="BO113" s="425"/>
      <c r="BP113" s="425"/>
      <c r="BQ113" s="426"/>
      <c r="BR113" s="222">
        <v>76</v>
      </c>
      <c r="BS113" s="87" t="str">
        <f t="shared" si="27"/>
        <v>0P</v>
      </c>
      <c r="BT113" s="424" t="str">
        <f t="shared" si="28"/>
        <v>LOAD</v>
      </c>
      <c r="BU113" s="425"/>
      <c r="BV113" s="425"/>
      <c r="BW113" s="425"/>
      <c r="BX113" s="426"/>
    </row>
    <row r="114" spans="39:76" ht="24" customHeight="1">
      <c r="AM114" s="32">
        <f>IF(I29=0,IF(I51=0,I50,I51),I29)</f>
        <v>0</v>
      </c>
      <c r="AO114" s="222">
        <v>77</v>
      </c>
      <c r="AP114" s="87" t="str">
        <f t="shared" si="21"/>
        <v>0P</v>
      </c>
      <c r="AQ114" s="425" t="str">
        <f>IF(AM114=1,IF($D29="","",$D29),IF(AND(AM114=2,AM113=1),$D29,IF(AND(AM114=3,AM113=1),$D29,$AQ113)))</f>
        <v>LOAD</v>
      </c>
      <c r="AR114" s="425"/>
      <c r="AS114" s="426"/>
      <c r="AT114" s="222">
        <v>78</v>
      </c>
      <c r="AU114" s="87" t="str">
        <f t="shared" si="23"/>
        <v>0P</v>
      </c>
      <c r="AV114" s="425" t="str">
        <f>IF(AZ114=1,IF($S29="","",$S29),IF(AND(AZ114=2,AZ113=1),$S29,IF(AND(AZ114=2,AZ113=3),$S29,IF(AND(AZ114=3,AZ113=1),$S29,IF(AND(AZ114=3,AZ113=2),$S29,$AV113)))))</f>
        <v>LOAD</v>
      </c>
      <c r="AW114" s="425"/>
      <c r="AX114" s="426"/>
      <c r="AZ114" s="32">
        <f>IF(R29=0,IF(R51=0,R50,R51),R29)</f>
        <v>0</v>
      </c>
      <c r="BJ114" s="2"/>
      <c r="BK114" s="222">
        <v>43</v>
      </c>
      <c r="BL114" s="87" t="str">
        <f t="shared" si="25"/>
        <v>0P</v>
      </c>
      <c r="BM114" s="424" t="str">
        <f>IF($AM114=1,IF($D29="","",$D29),IF(AND($AM114=2,$AM113=1),$D29,IF(AND($AM114=3,$AM113=1),$D29,$BM113)))</f>
        <v>LOAD</v>
      </c>
      <c r="BN114" s="425"/>
      <c r="BO114" s="425"/>
      <c r="BP114" s="425"/>
      <c r="BQ114" s="426"/>
      <c r="BR114" s="222">
        <v>78</v>
      </c>
      <c r="BS114" s="87" t="str">
        <f t="shared" si="27"/>
        <v>0P</v>
      </c>
      <c r="BT114" s="424" t="str">
        <f>IF($AZ114=1,IF($S29="","",$S29),IF(AND($AZ114=2,$AZ113=1),$S29,IF(AND($AZ114=2,$AZ113=3),$S29,IF(AND($AZ114=3,$AZ113=1),$S29,IF(AND($AZ114=3,$AZ113=2),$S29,$BT113)))))</f>
        <v>LOAD</v>
      </c>
      <c r="BU114" s="425"/>
      <c r="BV114" s="425"/>
      <c r="BW114" s="425"/>
      <c r="BX114" s="426"/>
    </row>
    <row r="115" spans="39:76" ht="24" customHeight="1">
      <c r="AM115" s="32">
        <f>IF(I30=0,IF(I29=0,I51,I29),I30)</f>
        <v>0</v>
      </c>
      <c r="AO115" s="222">
        <v>79</v>
      </c>
      <c r="AP115" s="87" t="str">
        <f t="shared" si="21"/>
        <v>0P</v>
      </c>
      <c r="AQ115" s="425" t="str">
        <f>IF(AM115=1,IF($D30="","",$D30),IF(AND(AM115=2,AM114=1),$D30,IF(AND(AM115=3,AM114=1),$D30,$AQ114)))</f>
        <v>LOAD</v>
      </c>
      <c r="AR115" s="425"/>
      <c r="AS115" s="426"/>
      <c r="AT115" s="222">
        <v>80</v>
      </c>
      <c r="AU115" s="87" t="str">
        <f t="shared" si="23"/>
        <v>0P</v>
      </c>
      <c r="AV115" s="425" t="str">
        <f>IF(AZ115=1,IF($S30="","",$S30),IF(AND(AZ115=2,AZ114=1),$S30,IF(AND(AZ115=2,AZ114=3),$S30,IF(AND(AZ115=3,AZ114=1),$S30,IF(AND(AZ115=3,AZ114=2),$S30,$AV114)))))</f>
        <v>LOAD</v>
      </c>
      <c r="AW115" s="425"/>
      <c r="AX115" s="426"/>
      <c r="AZ115" s="32">
        <f>IF(R30=0,IF(R29=0,R51,R29),R30)</f>
        <v>0</v>
      </c>
      <c r="BJ115" s="2"/>
      <c r="BK115" s="222">
        <v>43</v>
      </c>
      <c r="BL115" s="87" t="str">
        <f t="shared" si="25"/>
        <v>0P</v>
      </c>
      <c r="BM115" s="424" t="str">
        <f>IF($AM115=1,IF($D30="","",$D30),IF(AND($AM115=2,$AM114=1),$D30,IF(AND($AM115=3,$AM114=1),$D30,$BM114)))</f>
        <v>LOAD</v>
      </c>
      <c r="BN115" s="425"/>
      <c r="BO115" s="425"/>
      <c r="BP115" s="425"/>
      <c r="BQ115" s="426"/>
      <c r="BR115" s="222">
        <v>80</v>
      </c>
      <c r="BS115" s="87" t="str">
        <f t="shared" si="27"/>
        <v>0P</v>
      </c>
      <c r="BT115" s="424" t="str">
        <f>IF($AZ115=1,IF($S30="","",$S30),IF(AND($AZ115=2,$AZ114=1),$S30,IF(AND($AZ115=2,$AZ114=3),$S30,IF(AND($AZ115=3,$AZ114=1),$S30,IF(AND($AZ115=3,$AZ114=2),$S30,$BT114)))))</f>
        <v>LOAD</v>
      </c>
      <c r="BU115" s="425"/>
      <c r="BV115" s="425"/>
      <c r="BW115" s="425"/>
      <c r="BX115" s="426"/>
    </row>
    <row r="116" spans="39:76" ht="24" customHeight="1">
      <c r="AM116" s="32">
        <f>IF(I31=0,IF(I30=0,I29,I30),I31)</f>
        <v>0</v>
      </c>
      <c r="AO116" s="222">
        <v>81</v>
      </c>
      <c r="AP116" s="87" t="str">
        <f t="shared" si="21"/>
        <v>0P</v>
      </c>
      <c r="AQ116" s="425" t="str">
        <f>IF(AM116=1,IF($D31="","",$D31),IF(AND(AM116=2,AM115=1),$D31,IF(AND(AM116=3,AM115=1),$D31,$AQ115)))</f>
        <v>LOAD</v>
      </c>
      <c r="AR116" s="425"/>
      <c r="AS116" s="426"/>
      <c r="AT116" s="222">
        <v>82</v>
      </c>
      <c r="AU116" s="87" t="str">
        <f t="shared" si="23"/>
        <v>0P</v>
      </c>
      <c r="AV116" s="425" t="str">
        <f>IF(AZ116=1,IF($S31="","",$S31),IF(AND(AZ116=2,AZ115=1),$S31,IF(AND(AZ116=2,AZ115=3),$S31,IF(AND(AZ116=3,AZ115=1),$S31,IF(AND(AZ116=3,AZ115=2),$S31,$AV115)))))</f>
        <v>LOAD</v>
      </c>
      <c r="AW116" s="425"/>
      <c r="AX116" s="426"/>
      <c r="AZ116" s="32">
        <f>IF(R31=0,IF(R30=0,R29,R30),R31)</f>
        <v>0</v>
      </c>
      <c r="BJ116" s="2"/>
      <c r="BK116" s="222">
        <v>43</v>
      </c>
      <c r="BL116" s="87" t="str">
        <f t="shared" si="25"/>
        <v>0P</v>
      </c>
      <c r="BM116" s="424" t="str">
        <f>IF($AM116=1,IF($D31="","",$D31),IF(AND($AM116=2,$AM115=1),$D31,IF(AND($AM116=3,$AM115=1),$D31,$BM115)))</f>
        <v>LOAD</v>
      </c>
      <c r="BN116" s="425"/>
      <c r="BO116" s="425"/>
      <c r="BP116" s="425"/>
      <c r="BQ116" s="426"/>
      <c r="BR116" s="222">
        <v>82</v>
      </c>
      <c r="BS116" s="87" t="str">
        <f t="shared" si="27"/>
        <v>0P</v>
      </c>
      <c r="BT116" s="424" t="str">
        <f>IF($AZ116=1,IF($S31="","",$S31),IF(AND($AZ116=2,$AZ115=1),$S31,IF(AND($AZ116=2,$AZ115=3),$S31,IF(AND($AZ116=3,$AZ115=1),$S31,IF(AND($AZ116=3,$AZ115=2),$S31,$BT115)))))</f>
        <v>LOAD</v>
      </c>
      <c r="BU116" s="425"/>
      <c r="BV116" s="425"/>
      <c r="BW116" s="425"/>
      <c r="BX116" s="426"/>
    </row>
    <row r="117" spans="39:76" ht="24" customHeight="1">
      <c r="AM117" s="32">
        <f>IF(I32=0,IF(I31=0,I30,I31),I32)</f>
        <v>0</v>
      </c>
      <c r="AO117" s="222">
        <v>83</v>
      </c>
      <c r="AP117" s="87" t="str">
        <f t="shared" si="21"/>
        <v>0P</v>
      </c>
      <c r="AQ117" s="425" t="str">
        <f>IF(AM117=1,IF($D32="","",$D32),IF(AND(AM117=2,AM116=1),$D32,IF(AND(AM117=3,AM116=1),$D32,$AQ116)))</f>
        <v>LOAD</v>
      </c>
      <c r="AR117" s="425"/>
      <c r="AS117" s="426"/>
      <c r="AT117" s="222">
        <v>84</v>
      </c>
      <c r="AU117" s="87" t="str">
        <f t="shared" si="23"/>
        <v>0P</v>
      </c>
      <c r="AV117" s="425" t="str">
        <f>IF(AZ117=1,IF($S32="","",$S32),IF(AND(AZ117=2,AZ116=1),$S32,IF(AND(AZ117=2,AZ116=3),$S32,IF(AND(AZ117=3,AZ116=1),$S32,IF(AND(AZ117=3,AZ116=2),$S32,$AV116)))))</f>
        <v>LOAD</v>
      </c>
      <c r="AW117" s="425"/>
      <c r="AX117" s="426"/>
      <c r="AZ117" s="32">
        <f>IF(R32=0,IF(R31=0,R30,R31),R32)</f>
        <v>0</v>
      </c>
      <c r="BJ117" s="2"/>
      <c r="BK117" s="222">
        <v>43</v>
      </c>
      <c r="BL117" s="87" t="str">
        <f t="shared" si="25"/>
        <v>0P</v>
      </c>
      <c r="BM117" s="424" t="str">
        <f>IF($AM117=1,IF($D32="","",$D32),IF(AND($AM117=2,$AM116=1),$D32,IF(AND($AM117=3,$AM116=1),$D32,$BM116)))</f>
        <v>LOAD</v>
      </c>
      <c r="BN117" s="425"/>
      <c r="BO117" s="425"/>
      <c r="BP117" s="425"/>
      <c r="BQ117" s="426"/>
      <c r="BR117" s="222">
        <v>84</v>
      </c>
      <c r="BS117" s="87" t="str">
        <f t="shared" si="27"/>
        <v>0P</v>
      </c>
      <c r="BT117" s="424" t="str">
        <f>IF($AZ117=1,IF($S32="","",$S32),IF(AND($AZ117=2,$AZ116=1),$S32,IF(AND($AZ117=2,$AZ116=3),$S32,IF(AND($AZ117=3,$AZ116=1),$S32,IF(AND($AZ117=3,$AZ116=2),$S32,$BT116)))))</f>
        <v>LOAD</v>
      </c>
      <c r="BU117" s="425"/>
      <c r="BV117" s="425"/>
      <c r="BW117" s="425"/>
      <c r="BX117" s="426"/>
    </row>
    <row r="118" spans="39:76" ht="24" customHeight="1">
      <c r="AO118" s="427" t="s">
        <v>86</v>
      </c>
      <c r="AP118" s="427"/>
      <c r="AQ118" s="427"/>
      <c r="AR118" s="427"/>
      <c r="AS118" s="427"/>
      <c r="AT118" s="427"/>
      <c r="AU118" s="427"/>
      <c r="AV118" s="427"/>
      <c r="AW118" s="427"/>
      <c r="AX118" s="427"/>
      <c r="BJ118" s="2"/>
      <c r="BK118" s="427" t="s">
        <v>86</v>
      </c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</row>
    <row r="119" spans="39:76" ht="24" customHeight="1"/>
    <row r="120" spans="39:76" s="2" customFormat="1" ht="26.25" customHeight="1">
      <c r="AM120" s="1"/>
      <c r="AZ120" s="1"/>
    </row>
    <row r="121" spans="39:76" s="2" customFormat="1" ht="24" customHeight="1">
      <c r="AM121" s="1"/>
      <c r="AZ121" s="1"/>
    </row>
    <row r="122" spans="39:76" ht="24" customHeight="1"/>
    <row r="123" spans="39:76" ht="24" customHeight="1"/>
    <row r="124" spans="39:76" ht="24" customHeight="1"/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>
      <c r="AX135"/>
      <c r="AY135"/>
      <c r="BA135"/>
      <c r="BB135"/>
      <c r="BC135"/>
    </row>
    <row r="136" spans="50:55" ht="24" customHeight="1">
      <c r="AX136"/>
      <c r="AY136"/>
      <c r="BA136"/>
      <c r="BB136"/>
      <c r="BC136"/>
    </row>
    <row r="137" spans="50:55" ht="24" customHeight="1">
      <c r="AX137"/>
      <c r="AY137"/>
      <c r="BA137"/>
      <c r="BB137"/>
      <c r="BC137"/>
    </row>
    <row r="138" spans="50:55" ht="24" customHeight="1">
      <c r="AX138"/>
      <c r="AY138"/>
      <c r="BA138"/>
      <c r="BB138"/>
      <c r="BC138"/>
    </row>
    <row r="139" spans="50:55" ht="24" customHeight="1">
      <c r="AX139"/>
      <c r="AY139"/>
      <c r="BA139"/>
      <c r="BB139"/>
      <c r="BC139"/>
    </row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</sheetData>
  <mergeCells count="287">
    <mergeCell ref="AO118:AX118"/>
    <mergeCell ref="BK118:BX118"/>
    <mergeCell ref="AQ116:AS116"/>
    <mergeCell ref="AV116:AX116"/>
    <mergeCell ref="BM116:BQ116"/>
    <mergeCell ref="BT116:BX116"/>
    <mergeCell ref="AQ117:AS117"/>
    <mergeCell ref="AV117:AX117"/>
    <mergeCell ref="BM117:BQ117"/>
    <mergeCell ref="BT117:BX117"/>
    <mergeCell ref="AQ114:AS114"/>
    <mergeCell ref="AV114:AX114"/>
    <mergeCell ref="BM114:BQ114"/>
    <mergeCell ref="BT114:BX114"/>
    <mergeCell ref="AQ115:AS115"/>
    <mergeCell ref="AV115:AX115"/>
    <mergeCell ref="BM115:BQ115"/>
    <mergeCell ref="BT115:BX115"/>
    <mergeCell ref="AQ112:AS112"/>
    <mergeCell ref="AV112:AX112"/>
    <mergeCell ref="BM112:BQ112"/>
    <mergeCell ref="BT112:BX112"/>
    <mergeCell ref="AQ113:AS113"/>
    <mergeCell ref="AV113:AX113"/>
    <mergeCell ref="BM113:BQ113"/>
    <mergeCell ref="BT113:BX113"/>
    <mergeCell ref="AQ110:AS110"/>
    <mergeCell ref="AV110:AX110"/>
    <mergeCell ref="BM110:BQ110"/>
    <mergeCell ref="BT110:BX110"/>
    <mergeCell ref="AQ111:AS111"/>
    <mergeCell ref="AV111:AX111"/>
    <mergeCell ref="BM111:BQ111"/>
    <mergeCell ref="BT111:BX111"/>
    <mergeCell ref="AQ108:AS108"/>
    <mergeCell ref="AV108:AX108"/>
    <mergeCell ref="BM108:BQ108"/>
    <mergeCell ref="BT108:BX108"/>
    <mergeCell ref="AQ109:AS109"/>
    <mergeCell ref="AV109:AX109"/>
    <mergeCell ref="BM109:BQ109"/>
    <mergeCell ref="BT109:BX109"/>
    <mergeCell ref="AQ106:AS106"/>
    <mergeCell ref="AV106:AX106"/>
    <mergeCell ref="BM106:BQ106"/>
    <mergeCell ref="BT106:BX106"/>
    <mergeCell ref="AQ107:AS107"/>
    <mergeCell ref="AV107:AX107"/>
    <mergeCell ref="BM107:BQ107"/>
    <mergeCell ref="BT107:BX107"/>
    <mergeCell ref="AQ104:AS104"/>
    <mergeCell ref="AV104:AX104"/>
    <mergeCell ref="BM104:BQ104"/>
    <mergeCell ref="BT104:BX104"/>
    <mergeCell ref="AQ105:AS105"/>
    <mergeCell ref="AV105:AX105"/>
    <mergeCell ref="BM105:BQ105"/>
    <mergeCell ref="BT105:BX105"/>
    <mergeCell ref="AQ102:AS102"/>
    <mergeCell ref="AV102:AX102"/>
    <mergeCell ref="BM102:BQ102"/>
    <mergeCell ref="BT102:BX102"/>
    <mergeCell ref="AQ103:AS103"/>
    <mergeCell ref="AV103:AX103"/>
    <mergeCell ref="BM103:BQ103"/>
    <mergeCell ref="BT103:BX103"/>
    <mergeCell ref="AQ100:AS100"/>
    <mergeCell ref="AV100:AX100"/>
    <mergeCell ref="BM100:BQ100"/>
    <mergeCell ref="BT100:BX100"/>
    <mergeCell ref="AQ101:AS101"/>
    <mergeCell ref="AV101:AX101"/>
    <mergeCell ref="BM101:BQ101"/>
    <mergeCell ref="BT101:BX101"/>
    <mergeCell ref="AQ98:AS98"/>
    <mergeCell ref="AV98:AX98"/>
    <mergeCell ref="BM98:BQ98"/>
    <mergeCell ref="BT98:BX98"/>
    <mergeCell ref="AQ99:AS99"/>
    <mergeCell ref="AV99:AX99"/>
    <mergeCell ref="BM99:BQ99"/>
    <mergeCell ref="BT99:BX99"/>
    <mergeCell ref="BR96:BS96"/>
    <mergeCell ref="BT96:BX96"/>
    <mergeCell ref="AQ97:AS97"/>
    <mergeCell ref="AV97:AX97"/>
    <mergeCell ref="BM97:BQ97"/>
    <mergeCell ref="BT97:BX97"/>
    <mergeCell ref="AO96:AP96"/>
    <mergeCell ref="AQ96:AS96"/>
    <mergeCell ref="AT96:AU96"/>
    <mergeCell ref="AV96:AX96"/>
    <mergeCell ref="BK96:BL96"/>
    <mergeCell ref="BM96:BQ96"/>
    <mergeCell ref="AO94:AQ94"/>
    <mergeCell ref="AR94:AX94"/>
    <mergeCell ref="BK94:BM94"/>
    <mergeCell ref="BN94:BX94"/>
    <mergeCell ref="AO95:AS95"/>
    <mergeCell ref="AT95:AV95"/>
    <mergeCell ref="AW95:AX95"/>
    <mergeCell ref="BK95:BQ95"/>
    <mergeCell ref="BR95:BT95"/>
    <mergeCell ref="BU95:BX95"/>
    <mergeCell ref="AO90:AX90"/>
    <mergeCell ref="BK90:BX90"/>
    <mergeCell ref="AO92:AX92"/>
    <mergeCell ref="BK92:BX92"/>
    <mergeCell ref="AO93:AQ93"/>
    <mergeCell ref="AR93:AX93"/>
    <mergeCell ref="BK93:BM93"/>
    <mergeCell ref="BN93:BX93"/>
    <mergeCell ref="AQ88:AS88"/>
    <mergeCell ref="AV88:AX88"/>
    <mergeCell ref="BM88:BQ88"/>
    <mergeCell ref="BT88:BX88"/>
    <mergeCell ref="AQ89:AS89"/>
    <mergeCell ref="AV89:AX89"/>
    <mergeCell ref="BM89:BQ89"/>
    <mergeCell ref="BT89:BX89"/>
    <mergeCell ref="AQ86:AS86"/>
    <mergeCell ref="AV86:AX86"/>
    <mergeCell ref="BM86:BQ86"/>
    <mergeCell ref="BT86:BX86"/>
    <mergeCell ref="AQ87:AS87"/>
    <mergeCell ref="AV87:AX87"/>
    <mergeCell ref="BM87:BQ87"/>
    <mergeCell ref="BT87:BX87"/>
    <mergeCell ref="AQ84:AS84"/>
    <mergeCell ref="AV84:AX84"/>
    <mergeCell ref="BM84:BQ84"/>
    <mergeCell ref="BT84:BX84"/>
    <mergeCell ref="AQ85:AS85"/>
    <mergeCell ref="AV85:AX85"/>
    <mergeCell ref="BM85:BQ85"/>
    <mergeCell ref="BT85:BX85"/>
    <mergeCell ref="AQ82:AS82"/>
    <mergeCell ref="AV82:AX82"/>
    <mergeCell ref="BM82:BQ82"/>
    <mergeCell ref="BT82:BX82"/>
    <mergeCell ref="AQ83:AS83"/>
    <mergeCell ref="AV83:AX83"/>
    <mergeCell ref="BM83:BQ83"/>
    <mergeCell ref="BT83:BX83"/>
    <mergeCell ref="AQ80:AS80"/>
    <mergeCell ref="AV80:AX80"/>
    <mergeCell ref="BM80:BQ80"/>
    <mergeCell ref="BT80:BX80"/>
    <mergeCell ref="AQ81:AS81"/>
    <mergeCell ref="AV81:AX81"/>
    <mergeCell ref="BM81:BQ81"/>
    <mergeCell ref="BT81:BX81"/>
    <mergeCell ref="AQ78:AS78"/>
    <mergeCell ref="AV78:AX78"/>
    <mergeCell ref="BM78:BQ78"/>
    <mergeCell ref="BT78:BX78"/>
    <mergeCell ref="AQ79:AS79"/>
    <mergeCell ref="AV79:AX79"/>
    <mergeCell ref="BM79:BQ79"/>
    <mergeCell ref="BT79:BX79"/>
    <mergeCell ref="AQ76:AS76"/>
    <mergeCell ref="AV76:AX76"/>
    <mergeCell ref="BM76:BQ76"/>
    <mergeCell ref="BT76:BX76"/>
    <mergeCell ref="AQ77:AS77"/>
    <mergeCell ref="AV77:AX77"/>
    <mergeCell ref="BM77:BQ77"/>
    <mergeCell ref="BT77:BX77"/>
    <mergeCell ref="AQ74:AS74"/>
    <mergeCell ref="AV74:AX74"/>
    <mergeCell ref="BM74:BQ74"/>
    <mergeCell ref="BT74:BX74"/>
    <mergeCell ref="AQ75:AS75"/>
    <mergeCell ref="AV75:AX75"/>
    <mergeCell ref="BM75:BQ75"/>
    <mergeCell ref="BT75:BX75"/>
    <mergeCell ref="AQ72:AS72"/>
    <mergeCell ref="AV72:AX72"/>
    <mergeCell ref="BM72:BQ72"/>
    <mergeCell ref="BT72:BX72"/>
    <mergeCell ref="AQ73:AS73"/>
    <mergeCell ref="AV73:AX73"/>
    <mergeCell ref="BM73:BQ73"/>
    <mergeCell ref="BT73:BX73"/>
    <mergeCell ref="AQ70:AS70"/>
    <mergeCell ref="AV70:AX70"/>
    <mergeCell ref="BM70:BQ70"/>
    <mergeCell ref="BT70:BX70"/>
    <mergeCell ref="AQ71:AS71"/>
    <mergeCell ref="AV71:AX71"/>
    <mergeCell ref="BM71:BQ71"/>
    <mergeCell ref="BT71:BX71"/>
    <mergeCell ref="BR68:BS68"/>
    <mergeCell ref="BT68:BX68"/>
    <mergeCell ref="AQ69:AS69"/>
    <mergeCell ref="AV69:AX69"/>
    <mergeCell ref="BM69:BQ69"/>
    <mergeCell ref="BT69:BX69"/>
    <mergeCell ref="AO68:AP68"/>
    <mergeCell ref="AQ68:AS68"/>
    <mergeCell ref="AT68:AU68"/>
    <mergeCell ref="AV68:AX68"/>
    <mergeCell ref="BK68:BL68"/>
    <mergeCell ref="BM68:BQ68"/>
    <mergeCell ref="AO67:AS67"/>
    <mergeCell ref="AT67:AV67"/>
    <mergeCell ref="AW67:AX67"/>
    <mergeCell ref="BK67:BQ67"/>
    <mergeCell ref="BR67:BT67"/>
    <mergeCell ref="BU67:BX67"/>
    <mergeCell ref="AO65:AQ65"/>
    <mergeCell ref="AR65:AX65"/>
    <mergeCell ref="BK65:BM65"/>
    <mergeCell ref="BN65:BX65"/>
    <mergeCell ref="AO66:AQ66"/>
    <mergeCell ref="AR66:AX66"/>
    <mergeCell ref="BK66:BM66"/>
    <mergeCell ref="BN66:BX66"/>
    <mergeCell ref="D34:E34"/>
    <mergeCell ref="AW63:AX63"/>
    <mergeCell ref="BU63:BX63"/>
    <mergeCell ref="AO64:AX64"/>
    <mergeCell ref="BK64:BX64"/>
    <mergeCell ref="D29:W29"/>
    <mergeCell ref="E30:W30"/>
    <mergeCell ref="E31:W31"/>
    <mergeCell ref="E32:W32"/>
    <mergeCell ref="D20:H20"/>
    <mergeCell ref="S20:W20"/>
    <mergeCell ref="D21:H21"/>
    <mergeCell ref="S21:W21"/>
    <mergeCell ref="U24:W24"/>
    <mergeCell ref="D27:E27"/>
    <mergeCell ref="I17:I18"/>
    <mergeCell ref="J17:J18"/>
    <mergeCell ref="Q18:Q19"/>
    <mergeCell ref="R18:R19"/>
    <mergeCell ref="S18:W19"/>
    <mergeCell ref="D19:H19"/>
    <mergeCell ref="D14:H14"/>
    <mergeCell ref="S14:W14"/>
    <mergeCell ref="D15:H16"/>
    <mergeCell ref="I15:I16"/>
    <mergeCell ref="J15:J16"/>
    <mergeCell ref="S15:W15"/>
    <mergeCell ref="Q16:Q17"/>
    <mergeCell ref="R16:R17"/>
    <mergeCell ref="S16:W17"/>
    <mergeCell ref="D17:H18"/>
    <mergeCell ref="AC9:AE9"/>
    <mergeCell ref="AG9:AH9"/>
    <mergeCell ref="D12:H12"/>
    <mergeCell ref="S12:W12"/>
    <mergeCell ref="D13:H13"/>
    <mergeCell ref="S13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E1:H1"/>
    <mergeCell ref="K1:M1"/>
    <mergeCell ref="O1:S1"/>
    <mergeCell ref="V1:W1"/>
    <mergeCell ref="K2:M2"/>
    <mergeCell ref="L4:M4"/>
    <mergeCell ref="O4:P4"/>
    <mergeCell ref="S4:V4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</mergeCells>
  <conditionalFormatting sqref="I5">
    <cfRule type="expression" dxfId="1176" priority="75" stopIfTrue="1">
      <formula>IF(ISBLANK(I6),TRUE)</formula>
    </cfRule>
  </conditionalFormatting>
  <conditionalFormatting sqref="T27:W27 O26:S26 T25:T26 P24:P25 S24:S25 Q25:R25">
    <cfRule type="expression" dxfId="1175" priority="72" stopIfTrue="1">
      <formula>IF(AND(ISBLANK($M$25:$N$25)),TRUE)</formula>
    </cfRule>
  </conditionalFormatting>
  <conditionalFormatting sqref="O24">
    <cfRule type="expression" dxfId="1174" priority="71" stopIfTrue="1">
      <formula>IF(AND(ISBLANK($I$25:$K$25)),TRUE)</formula>
    </cfRule>
  </conditionalFormatting>
  <conditionalFormatting sqref="Q24:R24">
    <cfRule type="expression" dxfId="1173" priority="70" stopIfTrue="1">
      <formula>IF(AND(ISBLANK($M$25:$N$25)),TRUE)</formula>
    </cfRule>
  </conditionalFormatting>
  <conditionalFormatting sqref="M23:N24">
    <cfRule type="expression" dxfId="1172" priority="69" stopIfTrue="1">
      <formula>NOT(ISBLANK(M$25))</formula>
    </cfRule>
  </conditionalFormatting>
  <conditionalFormatting sqref="N50">
    <cfRule type="expression" dxfId="1171" priority="67" stopIfTrue="1">
      <formula>IF(AND($V$6&gt;0,$I$4&lt;=$V$6),TRUE)</formula>
    </cfRule>
    <cfRule type="expression" dxfId="1170" priority="68" stopIfTrue="1">
      <formula>IF(AND($V$6&gt;0,$I$4*0.8&lt;=$V$6),TRUE)</formula>
    </cfRule>
  </conditionalFormatting>
  <conditionalFormatting sqref="M25:N25">
    <cfRule type="expression" dxfId="1169" priority="66" stopIfTrue="1">
      <formula>IF(ISBLANK(M25),TRUE)</formula>
    </cfRule>
  </conditionalFormatting>
  <conditionalFormatting sqref="J22">
    <cfRule type="expression" dxfId="1168" priority="64" stopIfTrue="1">
      <formula>IF(J22&lt;K22/120,TRUE,FALSE)</formula>
    </cfRule>
    <cfRule type="expression" dxfId="1167" priority="65" stopIfTrue="1">
      <formula>IF(J22*0.8&lt;K22/120,TRUE,FALSE)</formula>
    </cfRule>
  </conditionalFormatting>
  <conditionalFormatting sqref="Q22">
    <cfRule type="expression" dxfId="1166" priority="62" stopIfTrue="1">
      <formula>IF(Q22&lt;P22/120,TRUE,FALSE)</formula>
    </cfRule>
    <cfRule type="expression" dxfId="1165" priority="63" stopIfTrue="1">
      <formula>IF(Q22*0.8&lt;P22/120,TRUE,FALSE)</formula>
    </cfRule>
  </conditionalFormatting>
  <conditionalFormatting sqref="X12:X22">
    <cfRule type="expression" dxfId="1164" priority="61" stopIfTrue="1">
      <formula>IF(AND($P12&lt;&gt;0,ISBLANK($X12)),TRUE)</formula>
    </cfRule>
  </conditionalFormatting>
  <conditionalFormatting sqref="C12:C22">
    <cfRule type="expression" dxfId="1163" priority="60" stopIfTrue="1">
      <formula>IF(AND($K12&lt;&gt;0,ISBLANK($C12)),TRUE)</formula>
    </cfRule>
  </conditionalFormatting>
  <conditionalFormatting sqref="O4:O7 I4 L4:L7">
    <cfRule type="expression" dxfId="1162" priority="59" stopIfTrue="1">
      <formula>IF(AND(ISBLANK($E$19),NOT(ISBLANK($G$19))),TRUE)</formula>
    </cfRule>
  </conditionalFormatting>
  <conditionalFormatting sqref="I6">
    <cfRule type="expression" dxfId="1161" priority="56" stopIfTrue="1">
      <formula>IF(OR(ISBLANK($I$6),$V$6=0),TRUE)</formula>
    </cfRule>
    <cfRule type="expression" dxfId="1160" priority="57" stopIfTrue="1">
      <formula>IF(OR($I$6&gt;$I$4,$I$6&lt;=$V$6),TRUE)</formula>
    </cfRule>
    <cfRule type="expression" dxfId="1159" priority="58" stopIfTrue="1">
      <formula>IF(OR($I$6&lt;$I$4,$I$6*0.8&lt;=$V$6),TRUE)</formula>
    </cfRule>
  </conditionalFormatting>
  <conditionalFormatting sqref="I7">
    <cfRule type="expression" dxfId="1158" priority="54" stopIfTrue="1">
      <formula>IF(ISBLANK($I$6),IF($I$7&gt;=$I$5,TRUE,FALSE),IF($I$7&gt;=$I$6,TRUE,FALSE))</formula>
    </cfRule>
    <cfRule type="expression" dxfId="1157" priority="55" stopIfTrue="1">
      <formula>IF(ISBLANK($I$6),IF($I$7&gt;=$I$5*0.8,TRUE,FALSE),IF($I$7&gt;=$I$6*0.8,TRUE,FALSE))</formula>
    </cfRule>
  </conditionalFormatting>
  <conditionalFormatting sqref="Q18">
    <cfRule type="expression" dxfId="1156" priority="37" stopIfTrue="1">
      <formula>IF(Q24&lt;SUM(P24:P25)/$F$5,TRUE,FALSE)</formula>
    </cfRule>
    <cfRule type="expression" dxfId="1155" priority="38" stopIfTrue="1">
      <formula>IF(Q18*0.8&lt;SUM(P18:P19)/$F$5,TRUE,FALSE)</formula>
    </cfRule>
  </conditionalFormatting>
  <conditionalFormatting sqref="Q16">
    <cfRule type="expression" dxfId="1154" priority="35" stopIfTrue="1">
      <formula>IF(Q16&lt;SUM(P16:P17)/$F$5,TRUE,FALSE)</formula>
    </cfRule>
    <cfRule type="expression" dxfId="1153" priority="36" stopIfTrue="1">
      <formula>IF(Q16*0.8&lt;SUM(P16:P17)/$F$5,TRUE,FALSE)</formula>
    </cfRule>
  </conditionalFormatting>
  <conditionalFormatting sqref="Q21">
    <cfRule type="expression" dxfId="1152" priority="33">
      <formula>IF(Q21&lt;P21/$F$4,TRUE,FALSE)</formula>
    </cfRule>
    <cfRule type="expression" dxfId="1151" priority="34">
      <formula>IF(Q21*0.8&lt;P21/$F$4,TRUE,FALSE)</formula>
    </cfRule>
  </conditionalFormatting>
  <conditionalFormatting sqref="Q20">
    <cfRule type="expression" dxfId="1150" priority="31">
      <formula>IF(Q20&lt;P20/$F$4,TRUE,FALSE)</formula>
    </cfRule>
    <cfRule type="expression" dxfId="1149" priority="32">
      <formula>IF(Q20*0.8&lt;P20/$F$4,TRUE,FALSE)</formula>
    </cfRule>
  </conditionalFormatting>
  <conditionalFormatting sqref="Q15">
    <cfRule type="expression" dxfId="1148" priority="29">
      <formula>IF(Q15&lt;P15/$F$4,TRUE,FALSE)</formula>
    </cfRule>
    <cfRule type="expression" dxfId="1147" priority="30">
      <formula>IF(Q15*0.8&lt;P15/$F$4,TRUE,FALSE)</formula>
    </cfRule>
  </conditionalFormatting>
  <conditionalFormatting sqref="Q14">
    <cfRule type="expression" dxfId="1146" priority="27">
      <formula>IF(Q14&lt;P14/$F$4,TRUE,FALSE)</formula>
    </cfRule>
    <cfRule type="expression" dxfId="1145" priority="28">
      <formula>IF(Q14*0.8&lt;P14/$F$4,TRUE,FALSE)</formula>
    </cfRule>
  </conditionalFormatting>
  <conditionalFormatting sqref="Q13">
    <cfRule type="expression" dxfId="1144" priority="25">
      <formula>IF(Q13&lt;P13/$F$4,TRUE,FALSE)</formula>
    </cfRule>
    <cfRule type="expression" dxfId="1143" priority="26">
      <formula>IF(Q13*0.8&lt;P13/$F$4,TRUE,FALSE)</formula>
    </cfRule>
  </conditionalFormatting>
  <conditionalFormatting sqref="Q12">
    <cfRule type="expression" dxfId="1142" priority="23">
      <formula>IF(Q12&lt;P12/$F$4,TRUE,FALSE)</formula>
    </cfRule>
    <cfRule type="expression" dxfId="1141" priority="24">
      <formula>IF(Q12*0.8&lt;P12/$F$4,TRUE,FALSE)</formula>
    </cfRule>
  </conditionalFormatting>
  <conditionalFormatting sqref="J12">
    <cfRule type="expression" dxfId="1140" priority="21">
      <formula>IF(J12&lt;K12/120,TRUE,FALSE)</formula>
    </cfRule>
    <cfRule type="expression" dxfId="1139" priority="22">
      <formula>IF(J12*0.8&lt;K12/120,TRUE,FALSE)</formula>
    </cfRule>
  </conditionalFormatting>
  <conditionalFormatting sqref="J13">
    <cfRule type="expression" dxfId="1138" priority="19">
      <formula>IF(J13&lt;K13/$F$4,TRUE,FALSE)</formula>
    </cfRule>
    <cfRule type="expression" dxfId="1137" priority="20">
      <formula>IF(J13*0.8&lt;K13/$F$4,TRUE,FALSE)</formula>
    </cfRule>
  </conditionalFormatting>
  <conditionalFormatting sqref="J14">
    <cfRule type="expression" dxfId="1136" priority="17">
      <formula>IF(J14&lt;K14/120,TRUE,FALSE)</formula>
    </cfRule>
    <cfRule type="expression" dxfId="1135" priority="18">
      <formula>IF(J14*0.8&lt;K14/120,TRUE,FALSE)</formula>
    </cfRule>
  </conditionalFormatting>
  <conditionalFormatting sqref="J12">
    <cfRule type="expression" dxfId="1134" priority="15">
      <formula>IF(J12&lt;K12/$F$4,TRUE,FALSE)</formula>
    </cfRule>
    <cfRule type="expression" dxfId="1133" priority="16">
      <formula>IF(J12*0.8&lt;K12/$F$4,TRUE,FALSE)</formula>
    </cfRule>
  </conditionalFormatting>
  <conditionalFormatting sqref="J14">
    <cfRule type="expression" dxfId="1132" priority="13">
      <formula>IF(J14&lt;K14/$F$4,TRUE,FALSE)</formula>
    </cfRule>
    <cfRule type="expression" dxfId="1131" priority="14">
      <formula>IF(J14*0.8&lt;K14/$F$4,TRUE,FALSE)</formula>
    </cfRule>
  </conditionalFormatting>
  <conditionalFormatting sqref="J21">
    <cfRule type="expression" dxfId="1130" priority="11">
      <formula>IF(J21&lt;K21/$F$4,TRUE,FALSE)</formula>
    </cfRule>
    <cfRule type="expression" dxfId="1129" priority="12">
      <formula>IF(J21*0.8&lt;K21/$F$4,TRUE,FALSE)</formula>
    </cfRule>
  </conditionalFormatting>
  <conditionalFormatting sqref="J20">
    <cfRule type="expression" dxfId="1128" priority="9">
      <formula>IF(J20&lt;K20/$F$4,TRUE,FALSE)</formula>
    </cfRule>
    <cfRule type="expression" dxfId="1127" priority="10">
      <formula>IF(J20*0.8&lt;K20/$F$4,TRUE,FALSE)</formula>
    </cfRule>
  </conditionalFormatting>
  <conditionalFormatting sqref="J19">
    <cfRule type="expression" dxfId="1126" priority="7">
      <formula>IF(J19&lt;K19/$F$4,TRUE,FALSE)</formula>
    </cfRule>
    <cfRule type="expression" dxfId="1125" priority="8">
      <formula>IF(J19*0.8&lt;K19/$F$4,TRUE,FALSE)</formula>
    </cfRule>
  </conditionalFormatting>
  <conditionalFormatting sqref="J15">
    <cfRule type="expression" dxfId="1124" priority="5">
      <formula>IF(J15&lt;SUM(K15:K16)/$F$5,TRUE,FALSE)</formula>
    </cfRule>
    <cfRule type="expression" dxfId="1123" priority="6">
      <formula>IF(J15*0.8&lt;SUM(K15:K16)/$F$5,TRUE,FALSE)</formula>
    </cfRule>
  </conditionalFormatting>
  <conditionalFormatting sqref="J17">
    <cfRule type="expression" dxfId="1122" priority="3">
      <formula>IF(J17&lt;SUM(K17:K18)/$F$5,TRUE,FALSE)</formula>
    </cfRule>
    <cfRule type="expression" dxfId="1121" priority="4">
      <formula>IF(J17*0.8&lt;SUM(K17:K18)/$F$5,TRUE,FALSE)</formula>
    </cfRule>
  </conditionalFormatting>
  <conditionalFormatting sqref="Q18">
    <cfRule type="expression" dxfId="1120" priority="1" stopIfTrue="1">
      <formula>IF(Q24&lt;SUM(P24:P25)/$F$5,TRUE,FALSE)</formula>
    </cfRule>
    <cfRule type="expression" dxfId="1119" priority="2" stopIfTrue="1">
      <formula>IF(Q18*0.8&lt;SUM(P18:P19)/$F$5,TRUE,FALSE)</formula>
    </cfRule>
  </conditionalFormatting>
  <conditionalFormatting sqref="Y11:Z11 A11:B11">
    <cfRule type="expression" dxfId="1118" priority="93" stopIfTrue="1">
      <formula>IF($AK$43/$P$43&gt;=0.5,TRUE)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5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1"/>
  <sheetViews>
    <sheetView showGridLines="0" topLeftCell="C1" zoomScale="80" zoomScaleNormal="80" workbookViewId="0">
      <selection activeCell="E31" sqref="E31:L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76" ht="25.5" customHeight="1">
      <c r="A1" s="1"/>
      <c r="B1" s="1"/>
      <c r="C1" s="2"/>
      <c r="D1" s="4" t="s">
        <v>0</v>
      </c>
      <c r="E1" s="347" t="s">
        <v>209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200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6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76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76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125</v>
      </c>
      <c r="J4" s="2"/>
      <c r="K4" s="14" t="s">
        <v>7</v>
      </c>
      <c r="L4" s="350" t="s">
        <v>196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76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>
        <v>125</v>
      </c>
      <c r="J5" s="2"/>
      <c r="K5" s="14" t="s">
        <v>12</v>
      </c>
      <c r="L5" s="242" t="s">
        <v>197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76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42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76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IF(ISBLANK(P20),N43,O21)</f>
        <v>4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76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76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76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41" t="s">
        <v>25</v>
      </c>
      <c r="AC10" s="241" t="s">
        <v>34</v>
      </c>
      <c r="AD10" s="241" t="s">
        <v>35</v>
      </c>
      <c r="AE10" s="241" t="s">
        <v>36</v>
      </c>
      <c r="AF10" s="78" t="s">
        <v>37</v>
      </c>
      <c r="AG10" s="241" t="s">
        <v>38</v>
      </c>
      <c r="AH10" s="241" t="s">
        <v>39</v>
      </c>
      <c r="AI10" s="241" t="s">
        <v>40</v>
      </c>
      <c r="AJ10" s="241" t="s">
        <v>31</v>
      </c>
      <c r="AK10" s="78" t="s">
        <v>41</v>
      </c>
    </row>
    <row r="11" spans="1:76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76" ht="24" customHeight="1" thickTop="1">
      <c r="A12" s="34"/>
      <c r="B12" s="34"/>
      <c r="C12" s="82" t="s">
        <v>37</v>
      </c>
      <c r="D12" s="391" t="s">
        <v>199</v>
      </c>
      <c r="E12" s="392"/>
      <c r="F12" s="392"/>
      <c r="G12" s="392"/>
      <c r="H12" s="392"/>
      <c r="I12" s="236">
        <v>1</v>
      </c>
      <c r="J12" s="236">
        <v>20</v>
      </c>
      <c r="K12" s="236">
        <v>180</v>
      </c>
      <c r="L12" s="236">
        <v>1</v>
      </c>
      <c r="M12" s="30">
        <f>IF(SUM(K12,P12)&gt;0,SUM(K12,P12),"")</f>
        <v>360</v>
      </c>
      <c r="N12" s="31"/>
      <c r="O12" s="23">
        <v>2</v>
      </c>
      <c r="P12" s="236">
        <v>180</v>
      </c>
      <c r="Q12" s="236">
        <v>20</v>
      </c>
      <c r="R12" s="236">
        <v>1</v>
      </c>
      <c r="S12" s="372" t="s">
        <v>199</v>
      </c>
      <c r="T12" s="373"/>
      <c r="U12" s="373"/>
      <c r="V12" s="373"/>
      <c r="W12" s="374"/>
      <c r="X12" s="82" t="s">
        <v>37</v>
      </c>
      <c r="Y12" s="34"/>
      <c r="Z12" s="34"/>
      <c r="AA12" s="2"/>
      <c r="AB12" s="32">
        <f t="shared" ref="AB12:AB15" si="0">IF(AND($C12="P",$X12="P"),SUM($K12,$P12),IF($C12="P",$K12,IF($X12="P",$P12,0)))</f>
        <v>0</v>
      </c>
      <c r="AC12" s="32">
        <f t="shared" ref="AC12:AC15" si="1">IF(AND($C12="I",$X12="I"),SUM($K12,$P12),IF($C12="I",$K12,IF($X12="I",$P12,0)))</f>
        <v>0</v>
      </c>
      <c r="AD12" s="32">
        <f t="shared" ref="AD12:AD15" si="2">IF(AND($C12="F",$X12="F"),SUM($K12,$P12),IF($C12="F",$K12,IF($X12="F",$P12,0)))</f>
        <v>0</v>
      </c>
      <c r="AE12" s="32">
        <f t="shared" ref="AE12:AE15" si="3">IF(AND($C12="HID",$X12="HID"),SUM($K12,$P12),IF($C12="HID",$K12,IF($X12="HID",$P12,0)))</f>
        <v>0</v>
      </c>
      <c r="AF12" s="32">
        <f t="shared" ref="AF12:AF15" si="4">IF(AND($C12="R",$X12="R"),SUM($K12,$P12),IF($C12="R",$K12,IF($X12="R",$P12,0)))</f>
        <v>360</v>
      </c>
      <c r="AG12" s="32">
        <f t="shared" ref="AG12:AG15" si="5">IF(AND($C12="LM",$X12="LM"),SUM($K12,$P12),IF($C12="LM",$K12,IF($X12="LM",$P12,0)))</f>
        <v>0</v>
      </c>
      <c r="AH12" s="32">
        <f t="shared" ref="AH12:AH15" si="6">IF(AND($C12="M",$X12="M"),SUM($K12,$P12),IF($C12="M",$K12,IF($X12="M",$P12,0)))</f>
        <v>0</v>
      </c>
      <c r="AI12" s="32">
        <f t="shared" ref="AI12:AI15" si="7">IF(AND($C12="H",$X12="H"),SUM($K12,$P12),IF($C12="H",$K12,IF($X12="H",$P12,0)))</f>
        <v>0</v>
      </c>
      <c r="AJ12" s="32">
        <f t="shared" ref="AJ12:AJ15" si="8">IF(AND($C12="C",$X12="C"),SUM($K12,$P12),IF($C12="C",$K12,IF($X12="C",$P12,0)))</f>
        <v>0</v>
      </c>
      <c r="AK12" s="32">
        <f t="shared" ref="AK12:AK15" si="9">IF(AND($C12="O",$X12="O"),SUM($K12,$P12),IF($C12="O",$K12,IF($X12="O",$P12,0)))</f>
        <v>0</v>
      </c>
    </row>
    <row r="13" spans="1:76" ht="24" customHeight="1">
      <c r="A13" s="34"/>
      <c r="B13" s="34"/>
      <c r="C13" s="82" t="s">
        <v>34</v>
      </c>
      <c r="D13" s="391" t="s">
        <v>175</v>
      </c>
      <c r="E13" s="392"/>
      <c r="F13" s="392"/>
      <c r="G13" s="392"/>
      <c r="H13" s="392"/>
      <c r="I13" s="236">
        <v>1</v>
      </c>
      <c r="J13" s="236">
        <v>20</v>
      </c>
      <c r="K13" s="236">
        <v>150</v>
      </c>
      <c r="L13" s="236">
        <v>3</v>
      </c>
      <c r="M13" s="31"/>
      <c r="N13" s="30">
        <f>IF(SUM(K13,P13)&gt;0,SUM(K13,P13),"")</f>
        <v>150</v>
      </c>
      <c r="O13" s="23">
        <v>4</v>
      </c>
      <c r="P13" s="236"/>
      <c r="Q13" s="236"/>
      <c r="R13" s="236">
        <v>1</v>
      </c>
      <c r="S13" s="372" t="s">
        <v>198</v>
      </c>
      <c r="T13" s="373"/>
      <c r="U13" s="373"/>
      <c r="V13" s="373"/>
      <c r="W13" s="374"/>
      <c r="X13" s="82"/>
      <c r="Y13" s="34"/>
      <c r="Z13" s="34"/>
      <c r="AA13" s="2"/>
      <c r="AB13" s="32">
        <f t="shared" si="0"/>
        <v>0</v>
      </c>
      <c r="AC13" s="32">
        <f t="shared" si="1"/>
        <v>150</v>
      </c>
      <c r="AD13" s="32">
        <f t="shared" si="2"/>
        <v>0</v>
      </c>
      <c r="AE13" s="32">
        <f t="shared" si="3"/>
        <v>0</v>
      </c>
      <c r="AF13" s="32">
        <f t="shared" si="4"/>
        <v>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76" ht="24" customHeight="1">
      <c r="A14" s="34"/>
      <c r="B14" s="34"/>
      <c r="C14" s="82"/>
      <c r="D14" s="391" t="s">
        <v>198</v>
      </c>
      <c r="E14" s="392"/>
      <c r="F14" s="392"/>
      <c r="G14" s="392"/>
      <c r="H14" s="392"/>
      <c r="I14" s="236">
        <v>1</v>
      </c>
      <c r="J14" s="236"/>
      <c r="K14" s="236"/>
      <c r="L14" s="236">
        <v>5</v>
      </c>
      <c r="M14" s="30">
        <f>IF(SUM(K14,P14)&gt;0,SUM(K14,P14),"")</f>
        <v>360</v>
      </c>
      <c r="N14" s="31"/>
      <c r="O14" s="23">
        <v>6</v>
      </c>
      <c r="P14" s="34">
        <f>180*2</f>
        <v>360</v>
      </c>
      <c r="Q14" s="236">
        <v>20</v>
      </c>
      <c r="R14" s="236">
        <v>1</v>
      </c>
      <c r="S14" s="372" t="s">
        <v>184</v>
      </c>
      <c r="T14" s="373"/>
      <c r="U14" s="373"/>
      <c r="V14" s="373"/>
      <c r="W14" s="374"/>
      <c r="X14" s="82" t="s">
        <v>37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360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76" ht="24" customHeight="1" thickBot="1">
      <c r="A15" s="34"/>
      <c r="B15" s="34"/>
      <c r="C15" s="82"/>
      <c r="D15" s="391" t="s">
        <v>198</v>
      </c>
      <c r="E15" s="392"/>
      <c r="F15" s="392"/>
      <c r="G15" s="392"/>
      <c r="H15" s="392"/>
      <c r="I15" s="236">
        <v>1</v>
      </c>
      <c r="J15" s="236"/>
      <c r="K15" s="34"/>
      <c r="L15" s="33">
        <v>7</v>
      </c>
      <c r="M15" s="31"/>
      <c r="N15" s="30" t="str">
        <f>IF(SUM(K15,P15)&gt;0,SUM(K15,P15),"")</f>
        <v/>
      </c>
      <c r="O15" s="236">
        <v>8</v>
      </c>
      <c r="P15" s="236"/>
      <c r="Q15" s="236"/>
      <c r="R15" s="236">
        <v>1</v>
      </c>
      <c r="S15" s="372" t="s">
        <v>198</v>
      </c>
      <c r="T15" s="373"/>
      <c r="U15" s="373"/>
      <c r="V15" s="373"/>
      <c r="W15" s="374"/>
      <c r="X15" s="82"/>
      <c r="Y15" s="34"/>
      <c r="Z15" s="34"/>
      <c r="AA15" s="2"/>
      <c r="AB15" s="32">
        <f t="shared" si="0"/>
        <v>0</v>
      </c>
      <c r="AC15" s="32">
        <f t="shared" si="1"/>
        <v>0</v>
      </c>
      <c r="AD15" s="32">
        <f t="shared" si="2"/>
        <v>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76" s="2" customFormat="1" ht="24" hidden="1" customHeight="1" thickBot="1">
      <c r="A16" s="34"/>
      <c r="B16" s="35"/>
      <c r="C16" s="35"/>
      <c r="D16" s="125"/>
      <c r="E16" s="243"/>
      <c r="F16" s="243"/>
      <c r="G16" s="243"/>
      <c r="H16" s="243"/>
      <c r="I16" s="1"/>
      <c r="J16" s="1"/>
      <c r="K16" s="1"/>
      <c r="L16" s="1"/>
      <c r="M16" s="31"/>
      <c r="N16" s="30"/>
      <c r="O16" s="1"/>
      <c r="P16" s="1"/>
      <c r="Q16" s="1"/>
      <c r="R16" s="1"/>
      <c r="S16" s="243"/>
      <c r="T16" s="243"/>
      <c r="U16" s="239"/>
      <c r="V16" s="239"/>
      <c r="W16" s="240"/>
      <c r="X16" s="35"/>
      <c r="Y16" s="35"/>
      <c r="Z16" s="34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M16" s="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2" customFormat="1" ht="24.75" customHeight="1" thickTop="1">
      <c r="A17" s="34"/>
      <c r="B17" s="83"/>
      <c r="C17" s="83"/>
      <c r="D17" s="8"/>
      <c r="K17" s="1"/>
      <c r="L17" s="14" t="s">
        <v>42</v>
      </c>
      <c r="M17" s="84">
        <f>IF(SUM(M12:M16)&gt;0,SUM(M12:M16),"")</f>
        <v>720</v>
      </c>
      <c r="N17" s="84">
        <f>IF(SUM(N12:N16)&gt;0,SUM(N12:N16),"")</f>
        <v>150</v>
      </c>
      <c r="O17" s="35" t="s">
        <v>43</v>
      </c>
      <c r="P17" s="36">
        <f>SUM(M17:N17)</f>
        <v>870</v>
      </c>
      <c r="Q17" s="37"/>
      <c r="R17" s="1"/>
      <c r="S17" s="1"/>
      <c r="U17" s="11"/>
      <c r="V17" s="11"/>
      <c r="W17" s="13"/>
      <c r="X17" s="83"/>
      <c r="Y17" s="83"/>
      <c r="Z17" s="34"/>
      <c r="AB17" s="38">
        <f t="shared" ref="AB17:AK17" si="10">SUM(AB11:AB15)</f>
        <v>0</v>
      </c>
      <c r="AC17" s="38">
        <f t="shared" si="10"/>
        <v>150</v>
      </c>
      <c r="AD17" s="38">
        <f t="shared" si="10"/>
        <v>0</v>
      </c>
      <c r="AE17" s="38">
        <f t="shared" si="10"/>
        <v>0</v>
      </c>
      <c r="AF17" s="38">
        <f t="shared" si="10"/>
        <v>720</v>
      </c>
      <c r="AG17" s="38">
        <f t="shared" si="10"/>
        <v>0</v>
      </c>
      <c r="AH17" s="38">
        <f t="shared" si="10"/>
        <v>0</v>
      </c>
      <c r="AI17" s="38">
        <f t="shared" si="10"/>
        <v>0</v>
      </c>
      <c r="AJ17" s="38">
        <f t="shared" si="10"/>
        <v>0</v>
      </c>
      <c r="AK17" s="38">
        <f t="shared" si="10"/>
        <v>0</v>
      </c>
      <c r="AM17" s="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1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2" customFormat="1" ht="24.75" customHeight="1">
      <c r="A18" s="34"/>
      <c r="B18" s="83"/>
      <c r="C18" s="83"/>
      <c r="D18" s="8"/>
      <c r="K18" s="1"/>
      <c r="L18" s="14" t="s">
        <v>100</v>
      </c>
      <c r="M18" s="39">
        <f>IF(M17="","",ROUND(M17/$F$4,3))</f>
        <v>6</v>
      </c>
      <c r="N18" s="39">
        <f>IF(N17="","",ROUND(N17/$F$4,3))</f>
        <v>1.25</v>
      </c>
      <c r="O18" s="40"/>
      <c r="P18" s="41"/>
      <c r="Q18" s="42" t="s">
        <v>44</v>
      </c>
      <c r="R18" s="42" t="s">
        <v>45</v>
      </c>
      <c r="S18" s="43"/>
      <c r="U18" s="393" t="s">
        <v>46</v>
      </c>
      <c r="V18" s="394"/>
      <c r="W18" s="395"/>
      <c r="X18" s="83"/>
      <c r="Y18" s="83"/>
      <c r="Z18" s="34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>
      <c r="A19" s="34">
        <v>1</v>
      </c>
      <c r="B19" s="83"/>
      <c r="C19" s="83"/>
      <c r="D19" s="8"/>
      <c r="E19" s="18"/>
      <c r="F19" s="44"/>
      <c r="G19" s="44"/>
      <c r="H19" s="44"/>
      <c r="I19" s="44"/>
      <c r="K19" s="1"/>
      <c r="L19" s="14" t="s">
        <v>47</v>
      </c>
      <c r="M19" s="45"/>
      <c r="N19" s="45"/>
      <c r="O19" s="18"/>
      <c r="P19" s="46" t="s">
        <v>48</v>
      </c>
      <c r="Q19" s="47">
        <v>39063</v>
      </c>
      <c r="R19" s="47">
        <v>39087</v>
      </c>
      <c r="S19" s="43"/>
      <c r="U19" s="236" t="s">
        <v>49</v>
      </c>
      <c r="V19" s="236"/>
      <c r="W19" s="48"/>
      <c r="X19" s="83"/>
      <c r="Y19" s="83"/>
      <c r="Z19" s="34"/>
      <c r="AB19"/>
      <c r="AC19"/>
      <c r="AD19"/>
      <c r="AE19"/>
      <c r="AF19"/>
      <c r="AG19"/>
      <c r="AH19"/>
      <c r="AI19"/>
      <c r="AJ19"/>
      <c r="AK19"/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F20" s="44"/>
      <c r="G20" s="44"/>
      <c r="H20" s="44"/>
      <c r="I20" s="44"/>
      <c r="K20" s="1"/>
      <c r="L20" s="14" t="s">
        <v>52</v>
      </c>
      <c r="M20" s="85">
        <f>IF(ISBLANK(M19),M17,M19*$F$4)</f>
        <v>720</v>
      </c>
      <c r="N20" s="85">
        <f>IF(ISBLANK(N19),N17,N19*$F$4)</f>
        <v>150</v>
      </c>
      <c r="O20" s="49" t="s">
        <v>43</v>
      </c>
      <c r="P20" s="43">
        <f>SUM(M20:N20)</f>
        <v>870</v>
      </c>
      <c r="Q20" s="49"/>
      <c r="R20" s="1"/>
      <c r="S20" s="37"/>
      <c r="U20" s="50">
        <f>IF(OR(M17="",N17=""),"",IF(M17&gt;=N17,(M17-N17)/M17,(N17-M17)/N17))</f>
        <v>0.79166666666666663</v>
      </c>
      <c r="V20" s="50"/>
      <c r="W20" s="51"/>
      <c r="X20" s="83"/>
      <c r="Y20" s="83"/>
      <c r="Z20" s="34"/>
      <c r="AB20"/>
      <c r="AC20"/>
      <c r="AD20"/>
      <c r="AE20"/>
      <c r="AF20"/>
      <c r="AG20"/>
      <c r="AH20"/>
      <c r="AI20"/>
      <c r="AJ20"/>
      <c r="AK20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 thickBot="1">
      <c r="A21" s="34"/>
      <c r="B21" s="83"/>
      <c r="C21" s="83"/>
      <c r="D21" s="396"/>
      <c r="E21" s="397"/>
      <c r="F21" s="53"/>
      <c r="G21" s="53"/>
      <c r="H21" s="53"/>
      <c r="I21" s="238"/>
      <c r="J21" s="54" t="s">
        <v>53</v>
      </c>
      <c r="K21" s="55">
        <f>IF(ISBLANK(P20),connected_va,P20)</f>
        <v>870</v>
      </c>
      <c r="L21" s="56" t="s">
        <v>194</v>
      </c>
      <c r="M21" s="57"/>
      <c r="N21" s="58">
        <f>$F$5</f>
        <v>240</v>
      </c>
      <c r="O21" s="238">
        <f>ROUND(K21/F5,0)</f>
        <v>4</v>
      </c>
      <c r="P21" s="56" t="s">
        <v>56</v>
      </c>
      <c r="Q21" s="238"/>
      <c r="R21" s="59"/>
      <c r="S21" s="59"/>
      <c r="T21" s="60" t="s">
        <v>57</v>
      </c>
      <c r="U21" s="61" t="str">
        <f>IF(OR(M19="",N19=""),"",IF(M19&gt;=N19,(M19-N19)/M19,(N19-M19)/N19))</f>
        <v/>
      </c>
      <c r="V21" s="61" t="e">
        <f>IF(OR(N19="",#REF!=""),"",IF(N19&gt;=#REF!,(N19-#REF!)/N19,(#REF!-N19)/#REF!))</f>
        <v>#REF!</v>
      </c>
      <c r="W21" s="62" t="e">
        <f>IF(OR(#REF!="",M19=""),"",IF(#REF!&gt;=M19,(#REF!-M19)/#REF!,(M19-#REF!)/M19))</f>
        <v>#REF!</v>
      </c>
      <c r="X21" s="83"/>
      <c r="Y21" s="83"/>
      <c r="Z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hidden="1" customHeight="1"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hidden="1" customHeight="1">
      <c r="D23" s="401" t="s">
        <v>81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D24" s="73">
        <v>1</v>
      </c>
      <c r="E24" s="404" t="s">
        <v>82</v>
      </c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6"/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73">
        <v>2</v>
      </c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6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customHeight="1"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customHeight="1">
      <c r="D27" s="398" t="s">
        <v>58</v>
      </c>
      <c r="E27" s="398"/>
      <c r="G27" s="63" t="s">
        <v>59</v>
      </c>
      <c r="H27" s="64" t="s">
        <v>60</v>
      </c>
      <c r="I27" s="65"/>
      <c r="J27" s="63" t="s">
        <v>61</v>
      </c>
      <c r="K27" s="65"/>
      <c r="L27" s="63" t="s">
        <v>62</v>
      </c>
      <c r="M27" s="65"/>
      <c r="N27" s="63" t="s">
        <v>63</v>
      </c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customHeight="1">
      <c r="D28" s="66" t="s">
        <v>64</v>
      </c>
      <c r="E28" s="1"/>
      <c r="G28" s="43">
        <f>ROUND(J28*H28,0)</f>
        <v>0</v>
      </c>
      <c r="H28" s="67">
        <v>1</v>
      </c>
      <c r="I28" s="1" t="s">
        <v>43</v>
      </c>
      <c r="J28" s="43">
        <f>$AB$17</f>
        <v>0</v>
      </c>
      <c r="K28" s="1" t="s">
        <v>65</v>
      </c>
      <c r="L28" s="68">
        <v>1</v>
      </c>
      <c r="M28" s="1" t="s">
        <v>43</v>
      </c>
      <c r="N28" s="43">
        <f>ROUND(J28*L28,0)</f>
        <v>0</v>
      </c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D29" s="66" t="s">
        <v>66</v>
      </c>
      <c r="E29" s="1"/>
      <c r="G29" s="1"/>
      <c r="H29" s="16"/>
      <c r="I29" s="1"/>
      <c r="J29" s="43"/>
      <c r="K29" s="1"/>
      <c r="M29" s="1"/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69" t="s">
        <v>67</v>
      </c>
      <c r="E30" s="1"/>
      <c r="G30" s="43">
        <f>ROUND(J30*H30,0)</f>
        <v>150</v>
      </c>
      <c r="H30" s="67">
        <v>1</v>
      </c>
      <c r="I30" s="1" t="s">
        <v>43</v>
      </c>
      <c r="J30" s="43">
        <f>$AC$17</f>
        <v>150</v>
      </c>
      <c r="K30" s="1" t="s">
        <v>65</v>
      </c>
      <c r="L30" s="68">
        <v>1.25</v>
      </c>
      <c r="M30" s="1" t="s">
        <v>43</v>
      </c>
      <c r="N30" s="43">
        <f>ROUND(J30*L30,0)</f>
        <v>188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>
      <c r="D31" s="69" t="s">
        <v>68</v>
      </c>
      <c r="E31" s="1"/>
      <c r="G31" s="43">
        <f>ROUND(J31*H31,0)</f>
        <v>0</v>
      </c>
      <c r="H31" s="67">
        <v>0.95</v>
      </c>
      <c r="I31" s="1" t="s">
        <v>43</v>
      </c>
      <c r="J31" s="43">
        <f>$AD$17</f>
        <v>0</v>
      </c>
      <c r="K31" s="1" t="s">
        <v>65</v>
      </c>
      <c r="L31" s="68">
        <v>1.25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>
      <c r="D32" s="69" t="s">
        <v>69</v>
      </c>
      <c r="E32" s="1"/>
      <c r="G32" s="43">
        <f>ROUND(J32*H32,0)</f>
        <v>0</v>
      </c>
      <c r="H32" s="67">
        <v>0.9</v>
      </c>
      <c r="I32" s="1" t="s">
        <v>43</v>
      </c>
      <c r="J32" s="43">
        <f>$AE$17</f>
        <v>0</v>
      </c>
      <c r="K32" s="1" t="s">
        <v>65</v>
      </c>
      <c r="L32" s="68">
        <v>1.25</v>
      </c>
      <c r="M32" s="1" t="s">
        <v>43</v>
      </c>
      <c r="N32" s="43">
        <f>ROUND(J32*L32,0)</f>
        <v>0</v>
      </c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>
      <c r="D33" s="66" t="s">
        <v>70</v>
      </c>
      <c r="E33" s="1"/>
      <c r="G33" s="1"/>
      <c r="H33" s="16"/>
      <c r="I33" s="1"/>
      <c r="J33" s="43"/>
      <c r="K33" s="37"/>
      <c r="M33" s="1"/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>
      <c r="D34" s="69" t="s">
        <v>71</v>
      </c>
      <c r="E34" s="1"/>
      <c r="G34" s="43">
        <f>ROUND(J34*H34,0)</f>
        <v>720</v>
      </c>
      <c r="H34" s="67">
        <v>1</v>
      </c>
      <c r="I34" s="1" t="s">
        <v>43</v>
      </c>
      <c r="J34" s="43">
        <f>IF($AF$17&lt;=10000,$AF$17,10000)</f>
        <v>720</v>
      </c>
      <c r="K34" s="1" t="s">
        <v>65</v>
      </c>
      <c r="L34" s="68">
        <v>1</v>
      </c>
      <c r="M34" s="1" t="s">
        <v>43</v>
      </c>
      <c r="N34" s="43">
        <f>ROUND(J34*L34,0)</f>
        <v>720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>
      <c r="D35" s="69" t="s">
        <v>72</v>
      </c>
      <c r="E35" s="1"/>
      <c r="G35" s="43">
        <f>ROUND(J35*H35,0)</f>
        <v>0</v>
      </c>
      <c r="H35" s="67">
        <v>1</v>
      </c>
      <c r="I35" s="1" t="s">
        <v>43</v>
      </c>
      <c r="J35" s="43">
        <f>IF($AF$17&lt;=10000,0,$AF$17-10000)</f>
        <v>0</v>
      </c>
      <c r="K35" s="1" t="s">
        <v>65</v>
      </c>
      <c r="L35" s="68">
        <v>0.5</v>
      </c>
      <c r="M35" s="1" t="s">
        <v>43</v>
      </c>
      <c r="N35" s="43">
        <f>ROUND(J35*L35,0)</f>
        <v>0</v>
      </c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>
      <c r="D36" s="66" t="s">
        <v>73</v>
      </c>
      <c r="E36" s="1"/>
      <c r="G36" s="1"/>
      <c r="H36" s="16"/>
      <c r="I36" s="1"/>
      <c r="J36" s="43"/>
      <c r="K36" s="37"/>
      <c r="M36" s="1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>
      <c r="D37" s="69" t="s">
        <v>74</v>
      </c>
      <c r="E37" s="1"/>
      <c r="G37" s="43">
        <f>ROUND(J37*H37,0)</f>
        <v>0</v>
      </c>
      <c r="H37" s="67">
        <v>0.8</v>
      </c>
      <c r="I37" s="1" t="s">
        <v>43</v>
      </c>
      <c r="J37" s="43">
        <f>$AG$17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75</v>
      </c>
      <c r="E38" s="1"/>
      <c r="G38" s="43">
        <f>ROUND(J38*H38,0)</f>
        <v>0</v>
      </c>
      <c r="H38" s="67">
        <v>0.8</v>
      </c>
      <c r="I38" s="1" t="s">
        <v>43</v>
      </c>
      <c r="J38" s="43">
        <f>$AH$17</f>
        <v>0</v>
      </c>
      <c r="K38" s="1" t="s">
        <v>65</v>
      </c>
      <c r="L38" s="68">
        <v>1</v>
      </c>
      <c r="M38" s="1" t="s">
        <v>43</v>
      </c>
      <c r="N38" s="43">
        <f>ROUND(J38*L38,0)</f>
        <v>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76</v>
      </c>
      <c r="E39" s="1"/>
      <c r="G39" s="43">
        <f>ROUND(J39*H39,0)</f>
        <v>0</v>
      </c>
      <c r="H39" s="67">
        <v>0.8</v>
      </c>
      <c r="I39" s="1" t="s">
        <v>43</v>
      </c>
      <c r="J39" s="43">
        <f>$AI$17</f>
        <v>0</v>
      </c>
      <c r="K39" s="1" t="s">
        <v>65</v>
      </c>
      <c r="L39" s="68">
        <v>1</v>
      </c>
      <c r="M39" s="1" t="s">
        <v>43</v>
      </c>
      <c r="N39" s="43">
        <f>ROUND(J39*L39,0)</f>
        <v>0</v>
      </c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6" t="s">
        <v>77</v>
      </c>
      <c r="E40" s="1"/>
      <c r="G40" s="43">
        <f>ROUND(J40*H40,0)</f>
        <v>0</v>
      </c>
      <c r="H40" s="67">
        <v>0.8</v>
      </c>
      <c r="I40" s="1" t="s">
        <v>43</v>
      </c>
      <c r="J40" s="43">
        <f>$AJ$17</f>
        <v>0</v>
      </c>
      <c r="K40" s="1" t="s">
        <v>65</v>
      </c>
      <c r="L40" s="68">
        <v>1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6" t="s">
        <v>78</v>
      </c>
      <c r="E41" s="1"/>
      <c r="G41" s="70">
        <f>ROUND(J41*H41,0)</f>
        <v>0</v>
      </c>
      <c r="H41" s="67">
        <v>1</v>
      </c>
      <c r="I41" s="1" t="s">
        <v>43</v>
      </c>
      <c r="J41" s="70">
        <f>$AK$17</f>
        <v>0</v>
      </c>
      <c r="K41" s="1" t="s">
        <v>65</v>
      </c>
      <c r="L41" s="68">
        <v>1</v>
      </c>
      <c r="M41" s="1" t="s">
        <v>43</v>
      </c>
      <c r="N41" s="70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1"/>
      <c r="E42" s="1"/>
      <c r="G42" s="43">
        <f>SUM(G28:G41)</f>
        <v>870</v>
      </c>
      <c r="H42" s="37" t="s">
        <v>79</v>
      </c>
      <c r="I42" s="1"/>
      <c r="J42" s="43">
        <f>SUM(J28:J41)</f>
        <v>870</v>
      </c>
      <c r="K42" s="2" t="s">
        <v>61</v>
      </c>
      <c r="M42" s="1"/>
      <c r="N42" s="43">
        <f>SUM(N28:N41)</f>
        <v>908</v>
      </c>
      <c r="O42" s="2" t="s">
        <v>61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M43" s="71" t="s">
        <v>80</v>
      </c>
      <c r="N43" s="116">
        <f>ROUND($N$42/$F$5,0)</f>
        <v>4</v>
      </c>
      <c r="O43" s="72" t="s">
        <v>56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AM54" s="1"/>
      <c r="AZ54" s="1"/>
    </row>
    <row r="55" spans="1:76" s="2" customFormat="1" ht="24.75" customHeight="1">
      <c r="AM55" s="1"/>
      <c r="AZ55" s="1"/>
    </row>
    <row r="56" spans="1:76" ht="24.75" customHeight="1">
      <c r="A56" s="117" t="s">
        <v>145</v>
      </c>
      <c r="AO56" s="74" t="s">
        <v>83</v>
      </c>
      <c r="AP56" s="74"/>
      <c r="AW56" s="399"/>
      <c r="AX56" s="399"/>
      <c r="BB56" s="74" t="s">
        <v>84</v>
      </c>
      <c r="BJ56" s="2"/>
      <c r="BK56" s="74" t="s">
        <v>85</v>
      </c>
      <c r="BL56" s="74"/>
      <c r="BU56" s="399"/>
      <c r="BV56" s="399"/>
      <c r="BW56" s="399"/>
      <c r="BX56" s="399"/>
    </row>
    <row r="57" spans="1:76" ht="24.75" customHeight="1">
      <c r="A57" s="117" t="s">
        <v>146</v>
      </c>
      <c r="AO57" s="400" t="s">
        <v>86</v>
      </c>
      <c r="AP57" s="400"/>
      <c r="AQ57" s="400"/>
      <c r="AR57" s="400"/>
      <c r="AS57" s="400"/>
      <c r="AT57" s="400"/>
      <c r="AU57" s="400"/>
      <c r="AV57" s="400"/>
      <c r="AW57" s="400"/>
      <c r="AX57" s="400"/>
      <c r="BJ57" s="2"/>
      <c r="BK57" s="400" t="s">
        <v>86</v>
      </c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</row>
    <row r="58" spans="1:76" ht="24.75" customHeight="1">
      <c r="AO58" s="411" t="s">
        <v>87</v>
      </c>
      <c r="AP58" s="411"/>
      <c r="AQ58" s="411"/>
      <c r="AR58" s="412" t="str">
        <f>$E$1</f>
        <v>P5</v>
      </c>
      <c r="AS58" s="412"/>
      <c r="AT58" s="412"/>
      <c r="AU58" s="412"/>
      <c r="AV58" s="412"/>
      <c r="AW58" s="412"/>
      <c r="AX58" s="412"/>
      <c r="BB58" s="75" t="s">
        <v>88</v>
      </c>
      <c r="BJ58" s="2"/>
      <c r="BK58" s="411" t="s">
        <v>87</v>
      </c>
      <c r="BL58" s="411"/>
      <c r="BM58" s="411"/>
      <c r="BN58" s="412" t="str">
        <f>$E$1</f>
        <v>P5</v>
      </c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</row>
    <row r="59" spans="1:76" ht="24.75" customHeight="1">
      <c r="AO59" s="413" t="s">
        <v>89</v>
      </c>
      <c r="AP59" s="413"/>
      <c r="AQ59" s="413"/>
      <c r="AR59" s="414" t="str">
        <f>$O$1</f>
        <v>220V Recept in Trailer 3</v>
      </c>
      <c r="AS59" s="414"/>
      <c r="AT59" s="414"/>
      <c r="AU59" s="414"/>
      <c r="AV59" s="414"/>
      <c r="AW59" s="414"/>
      <c r="AX59" s="414"/>
      <c r="BB59" s="75" t="s">
        <v>90</v>
      </c>
      <c r="BJ59" s="2"/>
      <c r="BK59" s="413" t="s">
        <v>89</v>
      </c>
      <c r="BL59" s="413"/>
      <c r="BM59" s="413"/>
      <c r="BN59" s="414" t="str">
        <f>$O$1</f>
        <v>220V Recept in Trailer 3</v>
      </c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</row>
    <row r="60" spans="1:76" ht="24.75" customHeight="1">
      <c r="AO60" s="421" t="str">
        <f>CONCATENATE("VOLTAGE:  ",$F$4,"/",$F$5,"V ",$F$6,"-PHASE ",$F$7," WIRE")</f>
        <v>VOLTAGE:  120/240V 1-PHASE 3 WIRE</v>
      </c>
      <c r="AP60" s="422"/>
      <c r="AQ60" s="422"/>
      <c r="AR60" s="422"/>
      <c r="AS60" s="423"/>
      <c r="AT60" s="407" t="s">
        <v>91</v>
      </c>
      <c r="AU60" s="408"/>
      <c r="AV60" s="408"/>
      <c r="AW60" s="409">
        <f ca="1">TODAY()</f>
        <v>40707</v>
      </c>
      <c r="AX60" s="410"/>
      <c r="BB60" s="75" t="s">
        <v>92</v>
      </c>
      <c r="BJ60" s="2"/>
      <c r="BK60" s="421" t="str">
        <f>CONCATENATE("VOLTAGE:  ",$F$4,"/",$F$5,"V ",$F$6,"-PHASE ",$F$7," WIRE")</f>
        <v>VOLTAGE:  120/240V 1-PHASE 3 WIRE</v>
      </c>
      <c r="BL60" s="422"/>
      <c r="BM60" s="422"/>
      <c r="BN60" s="422"/>
      <c r="BO60" s="422"/>
      <c r="BP60" s="422"/>
      <c r="BQ60" s="423"/>
      <c r="BR60" s="407" t="s">
        <v>91</v>
      </c>
      <c r="BS60" s="408"/>
      <c r="BT60" s="408"/>
      <c r="BU60" s="409">
        <f ca="1">TODAY()</f>
        <v>40707</v>
      </c>
      <c r="BV60" s="409"/>
      <c r="BW60" s="409"/>
      <c r="BX60" s="410"/>
    </row>
    <row r="61" spans="1:76" ht="24.75" customHeight="1">
      <c r="AM61" s="32">
        <v>1</v>
      </c>
      <c r="AO61" s="415" t="s">
        <v>93</v>
      </c>
      <c r="AP61" s="416"/>
      <c r="AQ61" s="417" t="s">
        <v>94</v>
      </c>
      <c r="AR61" s="417"/>
      <c r="AS61" s="418"/>
      <c r="AT61" s="415" t="s">
        <v>93</v>
      </c>
      <c r="AU61" s="416"/>
      <c r="AV61" s="419" t="s">
        <v>94</v>
      </c>
      <c r="AW61" s="417"/>
      <c r="AX61" s="418"/>
      <c r="AZ61" s="32">
        <v>1</v>
      </c>
      <c r="BB61" s="75" t="s">
        <v>95</v>
      </c>
      <c r="BJ61" s="2"/>
      <c r="BK61" s="420" t="s">
        <v>93</v>
      </c>
      <c r="BL61" s="420"/>
      <c r="BM61" s="419" t="s">
        <v>94</v>
      </c>
      <c r="BN61" s="417"/>
      <c r="BO61" s="417"/>
      <c r="BP61" s="417"/>
      <c r="BQ61" s="418"/>
      <c r="BR61" s="415" t="s">
        <v>93</v>
      </c>
      <c r="BS61" s="416"/>
      <c r="BT61" s="419" t="s">
        <v>94</v>
      </c>
      <c r="BU61" s="417"/>
      <c r="BV61" s="417"/>
      <c r="BW61" s="417"/>
      <c r="BX61" s="418"/>
    </row>
    <row r="62" spans="1:76" ht="24.75" customHeight="1">
      <c r="AM62" s="32">
        <f>IF(I12=0,IF(I11=0,I10,I11),I12)</f>
        <v>1</v>
      </c>
      <c r="AO62" s="237">
        <v>1</v>
      </c>
      <c r="AP62" s="87" t="str">
        <f t="shared" ref="AP62:AP82" si="11">CONCATENATE($AM62,"P")</f>
        <v>1P</v>
      </c>
      <c r="AQ62" s="424" t="str">
        <f>IF($AM62=1,IF($D12="","",$D12),IF(AND($AM62=2,$AM61=1),$D12,IF(AND($AM62=3,$AM61=1),$D12,$AQ61)))</f>
        <v>Recept</v>
      </c>
      <c r="AR62" s="425"/>
      <c r="AS62" s="426"/>
      <c r="AT62" s="237">
        <v>2</v>
      </c>
      <c r="AU62" s="87" t="str">
        <f t="shared" ref="AU62:AU82" si="12">CONCATENATE($AZ62,"P")</f>
        <v>1P</v>
      </c>
      <c r="AV62" s="425" t="str">
        <f>IF($AZ62=1,IF($S12="","",$S12),IF(AND($AZ62=2,$AZ61=1),$S12,IF(AND($AZ62=2,$AZ61=3),$S12,IF(AND($AZ62=3,$AZ61=1),$S12,IF(AND($AZ62=3,$AZ61=2),$S12,$AV61)))))</f>
        <v>Recept</v>
      </c>
      <c r="AW62" s="425"/>
      <c r="AX62" s="426"/>
      <c r="AZ62" s="32">
        <f>IF(R12=0,IF(R11=0,R10,R11),R12)</f>
        <v>1</v>
      </c>
      <c r="BB62" s="75"/>
      <c r="BJ62" s="2"/>
      <c r="BK62" s="237">
        <v>1</v>
      </c>
      <c r="BL62" s="87" t="str">
        <f t="shared" ref="BL62:BL82" si="13">CONCATENATE($AM62,"P")</f>
        <v>1P</v>
      </c>
      <c r="BM62" s="424" t="str">
        <f>IF($AM62=1,IF($D12="","",$D12),IF(AND($AM62=2,$AM61=1),$D12,IF(AND($AM62=3,$AM61=1),$D12,$BM61)))</f>
        <v>Recept</v>
      </c>
      <c r="BN62" s="425"/>
      <c r="BO62" s="425"/>
      <c r="BP62" s="425"/>
      <c r="BQ62" s="426"/>
      <c r="BR62" s="237">
        <v>2</v>
      </c>
      <c r="BS62" s="87" t="str">
        <f t="shared" ref="BS62:BS82" si="14">CONCATENATE($AZ62,"P")</f>
        <v>1P</v>
      </c>
      <c r="BT62" s="424" t="str">
        <f>IF($AZ62=1,IF($S12="","",$S12),IF(AND($AZ62=2,$AZ61=1),$S12,IF(AND($AZ62=2,$AZ61=3),$S12,IF(AND($AZ62=3,$AZ61=1),$S12,IF(AND($AZ62=3,$AZ61=2),$S12,$BT61)))))</f>
        <v>Recept</v>
      </c>
      <c r="BU62" s="425"/>
      <c r="BV62" s="425"/>
      <c r="BW62" s="425"/>
      <c r="BX62" s="426"/>
    </row>
    <row r="63" spans="1:76" ht="24.75" customHeight="1">
      <c r="AM63" s="32">
        <f>IF(I13=0,IF(I12=0,I11,I12),I13)</f>
        <v>1</v>
      </c>
      <c r="AO63" s="237">
        <v>3</v>
      </c>
      <c r="AP63" s="87" t="str">
        <f t="shared" si="11"/>
        <v>1P</v>
      </c>
      <c r="AQ63" s="424" t="str">
        <f>IF($AM63=1,IF($D13="","",$D13),IF(AND($AM63=2,$AM62=1),$D13,IF(AND($AM63=3,$AM62=1),$D13,$AQ62)))</f>
        <v>Lights</v>
      </c>
      <c r="AR63" s="425"/>
      <c r="AS63" s="426"/>
      <c r="AT63" s="237">
        <v>4</v>
      </c>
      <c r="AU63" s="87" t="str">
        <f t="shared" si="12"/>
        <v>1P</v>
      </c>
      <c r="AV63" s="425" t="str">
        <f>IF($AZ63=1,IF($S13="","",$S13),IF(AND($AZ63=2,$AZ62=1),$S13,IF(AND($AZ63=2,$AZ62=3),$S13,IF(AND($AZ63=3,$AZ62=1),$S13,IF(AND($AZ63=3,$AZ62=2),$S13,$AV62)))))</f>
        <v>Space</v>
      </c>
      <c r="AW63" s="425"/>
      <c r="AX63" s="426"/>
      <c r="AZ63" s="32">
        <f>IF(R13=0,IF(R12=0,R11,R12),R13)</f>
        <v>1</v>
      </c>
      <c r="BB63" s="75"/>
      <c r="BJ63" s="2"/>
      <c r="BK63" s="237">
        <v>3</v>
      </c>
      <c r="BL63" s="87" t="str">
        <f t="shared" si="13"/>
        <v>1P</v>
      </c>
      <c r="BM63" s="424" t="str">
        <f>IF($AM63=1,IF($D13="","",$D13),IF(AND($AM63=2,$AM62=1),$D13,IF(AND($AM63=3,$AM62=1),$D13,$BM62)))</f>
        <v>Lights</v>
      </c>
      <c r="BN63" s="425"/>
      <c r="BO63" s="425"/>
      <c r="BP63" s="425"/>
      <c r="BQ63" s="426"/>
      <c r="BR63" s="237">
        <v>4</v>
      </c>
      <c r="BS63" s="87" t="str">
        <f t="shared" si="14"/>
        <v>1P</v>
      </c>
      <c r="BT63" s="424" t="str">
        <f>IF($AZ63=1,IF($S13="","",$S13),IF(AND($AZ63=2,$AZ62=1),$S13,IF(AND($AZ63=2,$AZ62=3),$S13,IF(AND($AZ63=3,$AZ62=1),$S13,IF(AND($AZ63=3,$AZ62=2),$S13,$BT62)))))</f>
        <v>Space</v>
      </c>
      <c r="BU63" s="425"/>
      <c r="BV63" s="425"/>
      <c r="BW63" s="425"/>
      <c r="BX63" s="426"/>
    </row>
    <row r="64" spans="1:76" ht="24.75" customHeight="1">
      <c r="AM64" s="32">
        <f>IF(I14=0,IF(I13=0,I12,I13),I14)</f>
        <v>1</v>
      </c>
      <c r="AO64" s="237">
        <v>5</v>
      </c>
      <c r="AP64" s="87" t="str">
        <f t="shared" si="11"/>
        <v>1P</v>
      </c>
      <c r="AQ64" s="424" t="str">
        <f>IF($AM64=1,IF($D14="","",$D14),IF(AND($AM64=2,$AM63=1),$D14,IF(AND($AM64=3,$AM63=1),$D14,$AQ63)))</f>
        <v>Space</v>
      </c>
      <c r="AR64" s="425"/>
      <c r="AS64" s="426"/>
      <c r="AT64" s="237">
        <v>6</v>
      </c>
      <c r="AU64" s="87" t="str">
        <f t="shared" si="12"/>
        <v>1P</v>
      </c>
      <c r="AV64" s="425" t="str">
        <f>IF($AZ64=1,IF($S14="","",$S14),IF(AND($AZ64=2,$AZ63=1),$S14,IF(AND($AZ64=2,$AZ63=3),$S14,IF(AND($AZ64=3,$AZ63=1),$S14,IF(AND($AZ64=3,$AZ63=2),$S14,$AV63)))))</f>
        <v>Recepts</v>
      </c>
      <c r="AW64" s="425"/>
      <c r="AX64" s="426"/>
      <c r="AZ64" s="32">
        <f>IF(R14=0,IF(R13=0,R12,R13),R14)</f>
        <v>1</v>
      </c>
      <c r="BB64" s="75"/>
      <c r="BJ64" s="2"/>
      <c r="BK64" s="237">
        <v>5</v>
      </c>
      <c r="BL64" s="87" t="str">
        <f t="shared" si="13"/>
        <v>1P</v>
      </c>
      <c r="BM64" s="424" t="str">
        <f>IF($AM64=1,IF($D14="","",$D14),IF(AND($AM64=2,$AM63=1),$D14,IF(AND($AM64=3,$AM63=1),$D14,$BM63)))</f>
        <v>Space</v>
      </c>
      <c r="BN64" s="425"/>
      <c r="BO64" s="425"/>
      <c r="BP64" s="425"/>
      <c r="BQ64" s="426"/>
      <c r="BR64" s="237">
        <v>6</v>
      </c>
      <c r="BS64" s="87" t="str">
        <f t="shared" si="14"/>
        <v>1P</v>
      </c>
      <c r="BT64" s="424" t="str">
        <f>IF($AZ64=1,IF($S14="","",$S14),IF(AND($AZ64=2,$AZ63=1),$S14,IF(AND($AZ64=2,$AZ63=3),$S14,IF(AND($AZ64=3,$AZ63=1),$S14,IF(AND($AZ64=3,$AZ63=2),$S14,$BT63)))))</f>
        <v>Recepts</v>
      </c>
      <c r="BU64" s="425"/>
      <c r="BV64" s="425"/>
      <c r="BW64" s="425"/>
      <c r="BX64" s="426"/>
    </row>
    <row r="65" spans="39:76" ht="24.75" customHeight="1">
      <c r="AM65" s="32">
        <f>IF(I15=0,IF(I14=0,I13,I14),I15)</f>
        <v>1</v>
      </c>
      <c r="AO65" s="237">
        <v>7</v>
      </c>
      <c r="AP65" s="87" t="str">
        <f t="shared" si="11"/>
        <v>1P</v>
      </c>
      <c r="AQ65" s="424" t="str">
        <f>IF($AM65=1,IF($D15="","",$D15),IF(AND($AM65=2,$AM64=1),$D15,IF(AND($AM65=3,$AM64=1),$D15,$AQ64)))</f>
        <v>Space</v>
      </c>
      <c r="AR65" s="425"/>
      <c r="AS65" s="426"/>
      <c r="AT65" s="237">
        <v>8</v>
      </c>
      <c r="AU65" s="87" t="str">
        <f t="shared" si="12"/>
        <v>1P</v>
      </c>
      <c r="AV65" s="425" t="str">
        <f>IF($AZ65=1,IF($S15="","",$S15),IF(AND($AZ65=2,$AZ64=1),$S15,IF(AND($AZ65=2,$AZ64=3),$S15,IF(AND($AZ65=3,$AZ64=1),$S15,IF(AND($AZ65=3,$AZ64=2),$S15,$AV64)))))</f>
        <v>Space</v>
      </c>
      <c r="AW65" s="425"/>
      <c r="AX65" s="426"/>
      <c r="AZ65" s="32">
        <f>IF(R15=0,IF(R14=0,R13,R14),R15)</f>
        <v>1</v>
      </c>
      <c r="BB65" s="75"/>
      <c r="BJ65" s="2"/>
      <c r="BK65" s="237">
        <v>7</v>
      </c>
      <c r="BL65" s="87" t="str">
        <f t="shared" si="13"/>
        <v>1P</v>
      </c>
      <c r="BM65" s="424" t="str">
        <f>IF($AM65=1,IF($D15="","",$D15),IF(AND($AM65=2,$AM64=1),$D15,IF(AND($AM65=3,$AM64=1),$D15,$BM64)))</f>
        <v>Space</v>
      </c>
      <c r="BN65" s="425"/>
      <c r="BO65" s="425"/>
      <c r="BP65" s="425"/>
      <c r="BQ65" s="426"/>
      <c r="BR65" s="237">
        <v>8</v>
      </c>
      <c r="BS65" s="87" t="str">
        <f t="shared" si="14"/>
        <v>1P</v>
      </c>
      <c r="BT65" s="424" t="str">
        <f>IF($AZ65=1,IF($S15="","",$S15),IF(AND($AZ65=2,$AZ64=1),$S15,IF(AND($AZ65=2,$AZ64=3),$S15,IF(AND($AZ65=3,$AZ64=1),$S15,IF(AND($AZ65=3,$AZ64=2),$S15,$BT64)))))</f>
        <v>Space</v>
      </c>
      <c r="BU65" s="425"/>
      <c r="BV65" s="425"/>
      <c r="BW65" s="425"/>
      <c r="BX65" s="426"/>
    </row>
    <row r="66" spans="39:76" ht="24.75" customHeight="1">
      <c r="AM66" s="32" t="e">
        <f>IF(#REF!=0,IF(I15=0,I14,I15),#REF!)</f>
        <v>#REF!</v>
      </c>
      <c r="AO66" s="237">
        <v>9</v>
      </c>
      <c r="AP66" s="87" t="e">
        <f t="shared" si="11"/>
        <v>#REF!</v>
      </c>
      <c r="AQ66" s="424" t="e">
        <f>IF($AM66=1,IF(#REF!="","",#REF!),IF(AND($AM66=2,$AM65=1),#REF!,IF(AND($AM66=3,$AM65=1),#REF!,$AQ65)))</f>
        <v>#REF!</v>
      </c>
      <c r="AR66" s="425"/>
      <c r="AS66" s="426"/>
      <c r="AT66" s="237">
        <v>10</v>
      </c>
      <c r="AU66" s="87" t="e">
        <f t="shared" si="12"/>
        <v>#REF!</v>
      </c>
      <c r="AV66" s="425" t="e">
        <f>IF($AZ66=1,IF(#REF!="","",#REF!),IF(AND($AZ66=2,$AZ65=1),#REF!,IF(AND($AZ66=2,$AZ65=3),#REF!,IF(AND($AZ66=3,$AZ65=1),#REF!,IF(AND($AZ66=3,$AZ65=2),#REF!,$AV65)))))</f>
        <v>#REF!</v>
      </c>
      <c r="AW66" s="425"/>
      <c r="AX66" s="426"/>
      <c r="AZ66" s="32" t="e">
        <f>IF(#REF!=0,IF(R15=0,R14,R15),#REF!)</f>
        <v>#REF!</v>
      </c>
      <c r="BB66" s="75"/>
      <c r="BJ66" s="2"/>
      <c r="BK66" s="237">
        <v>9</v>
      </c>
      <c r="BL66" s="87" t="e">
        <f t="shared" si="13"/>
        <v>#REF!</v>
      </c>
      <c r="BM66" s="424" t="e">
        <f>IF($AM66=1,IF(#REF!="","",#REF!),IF(AND($AM66=2,$AM65=1),#REF!,IF(AND($AM66=3,$AM65=1),#REF!,$BM65)))</f>
        <v>#REF!</v>
      </c>
      <c r="BN66" s="425"/>
      <c r="BO66" s="425"/>
      <c r="BP66" s="425"/>
      <c r="BQ66" s="426"/>
      <c r="BR66" s="237">
        <v>10</v>
      </c>
      <c r="BS66" s="87" t="e">
        <f t="shared" si="14"/>
        <v>#REF!</v>
      </c>
      <c r="BT66" s="424" t="e">
        <f>IF($AZ66=1,IF(#REF!="","",#REF!),IF(AND($AZ66=2,$AZ65=1),#REF!,IF(AND($AZ66=2,$AZ65=3),#REF!,IF(AND($AZ66=3,$AZ65=1),#REF!,IF(AND($AZ66=3,$AZ65=2),#REF!,$BT65)))))</f>
        <v>#REF!</v>
      </c>
      <c r="BU66" s="425"/>
      <c r="BV66" s="425"/>
      <c r="BW66" s="425"/>
      <c r="BX66" s="426"/>
    </row>
    <row r="67" spans="39:76" ht="24.75" customHeight="1">
      <c r="AM67" s="32" t="e">
        <f>IF(#REF!=0,IF(#REF!=0,I15,#REF!),#REF!)</f>
        <v>#REF!</v>
      </c>
      <c r="AO67" s="237">
        <v>11</v>
      </c>
      <c r="AP67" s="87" t="e">
        <f t="shared" si="11"/>
        <v>#REF!</v>
      </c>
      <c r="AQ67" s="424" t="e">
        <f>IF($AM67=1,IF(#REF!="","",#REF!),IF(AND($AM67=2,$AM66=1),#REF!,IF(AND($AM67=3,$AM66=1),#REF!,$AQ66)))</f>
        <v>#REF!</v>
      </c>
      <c r="AR67" s="425"/>
      <c r="AS67" s="426"/>
      <c r="AT67" s="237">
        <v>12</v>
      </c>
      <c r="AU67" s="87" t="e">
        <f t="shared" si="12"/>
        <v>#REF!</v>
      </c>
      <c r="AV67" s="425" t="e">
        <f>IF($AZ67=1,IF(#REF!="","",#REF!),IF(AND($AZ67=2,$AZ66=1),#REF!,IF(AND($AZ67=2,$AZ66=3),#REF!,IF(AND($AZ67=3,$AZ66=1),#REF!,IF(AND($AZ67=3,$AZ66=2),#REF!,$AV66)))))</f>
        <v>#REF!</v>
      </c>
      <c r="AW67" s="425"/>
      <c r="AX67" s="426"/>
      <c r="AZ67" s="32" t="e">
        <f>IF(#REF!=0,IF(#REF!=0,R15,#REF!),#REF!)</f>
        <v>#REF!</v>
      </c>
      <c r="BB67" s="75"/>
      <c r="BJ67" s="2"/>
      <c r="BK67" s="237">
        <v>11</v>
      </c>
      <c r="BL67" s="87" t="e">
        <f t="shared" si="13"/>
        <v>#REF!</v>
      </c>
      <c r="BM67" s="424" t="e">
        <f>IF($AM67=1,IF(#REF!="","",#REF!),IF(AND($AM67=2,$AM66=1),#REF!,IF(AND($AM67=3,$AM66=1),#REF!,$BM66)))</f>
        <v>#REF!</v>
      </c>
      <c r="BN67" s="425"/>
      <c r="BO67" s="425"/>
      <c r="BP67" s="425"/>
      <c r="BQ67" s="426"/>
      <c r="BR67" s="237">
        <v>12</v>
      </c>
      <c r="BS67" s="87" t="e">
        <f t="shared" si="14"/>
        <v>#REF!</v>
      </c>
      <c r="BT67" s="424" t="e">
        <f>IF($AZ67=1,IF(#REF!="","",#REF!),IF(AND($AZ67=2,$AZ66=1),#REF!,IF(AND($AZ67=2,$AZ66=3),#REF!,IF(AND($AZ67=3,$AZ66=1),#REF!,IF(AND($AZ67=3,$AZ66=2),#REF!,$BT66)))))</f>
        <v>#REF!</v>
      </c>
      <c r="BU67" s="425"/>
      <c r="BV67" s="425"/>
      <c r="BW67" s="425"/>
      <c r="BX67" s="426"/>
    </row>
    <row r="68" spans="39:76" ht="24.75" customHeight="1">
      <c r="AM68" s="32" t="e">
        <f>IF(#REF!=0,IF(#REF!=0,#REF!,#REF!),#REF!)</f>
        <v>#REF!</v>
      </c>
      <c r="AO68" s="237">
        <v>13</v>
      </c>
      <c r="AP68" s="87" t="e">
        <f t="shared" si="11"/>
        <v>#REF!</v>
      </c>
      <c r="AQ68" s="424" t="e">
        <f>IF($AM68=1,IF(#REF!="","",#REF!),IF(AND($AM68=2,$AM67=1),#REF!,IF(AND($AM68=3,$AM67=1),#REF!,$AQ67)))</f>
        <v>#REF!</v>
      </c>
      <c r="AR68" s="425"/>
      <c r="AS68" s="426"/>
      <c r="AT68" s="237">
        <v>14</v>
      </c>
      <c r="AU68" s="87" t="e">
        <f t="shared" si="12"/>
        <v>#REF!</v>
      </c>
      <c r="AV68" s="425" t="e">
        <f>IF($AZ68=1,IF(#REF!="","",#REF!),IF(AND($AZ68=2,$AZ67=1),#REF!,IF(AND($AZ68=2,$AZ67=3),#REF!,IF(AND($AZ68=3,$AZ67=1),#REF!,IF(AND($AZ68=3,$AZ67=2),#REF!,$AV67)))))</f>
        <v>#REF!</v>
      </c>
      <c r="AW68" s="425"/>
      <c r="AX68" s="426"/>
      <c r="AZ68" s="32" t="e">
        <f>IF(#REF!=0,IF(#REF!=0,#REF!,#REF!),#REF!)</f>
        <v>#REF!</v>
      </c>
      <c r="BB68" s="75"/>
      <c r="BJ68" s="2"/>
      <c r="BK68" s="237">
        <v>13</v>
      </c>
      <c r="BL68" s="87" t="e">
        <f t="shared" si="13"/>
        <v>#REF!</v>
      </c>
      <c r="BM68" s="424" t="e">
        <f>IF($AM68=1,IF(#REF!="","",#REF!),IF(AND($AM68=2,$AM67=1),#REF!,IF(AND($AM68=3,$AM67=1),#REF!,$BM67)))</f>
        <v>#REF!</v>
      </c>
      <c r="BN68" s="425"/>
      <c r="BO68" s="425"/>
      <c r="BP68" s="425"/>
      <c r="BQ68" s="426"/>
      <c r="BR68" s="237">
        <v>14</v>
      </c>
      <c r="BS68" s="87" t="e">
        <f t="shared" si="14"/>
        <v>#REF!</v>
      </c>
      <c r="BT68" s="424" t="e">
        <f>IF($AZ68=1,IF(#REF!="","",#REF!),IF(AND($AZ68=2,$AZ67=1),#REF!,IF(AND($AZ68=2,$AZ67=3),#REF!,IF(AND($AZ68=3,$AZ67=1),#REF!,IF(AND($AZ68=3,$AZ67=2),#REF!,$BT67)))))</f>
        <v>#REF!</v>
      </c>
      <c r="BU68" s="425"/>
      <c r="BV68" s="425"/>
      <c r="BW68" s="425"/>
      <c r="BX68" s="426"/>
    </row>
    <row r="69" spans="39:76" ht="24.75" customHeight="1">
      <c r="AM69" s="32" t="e">
        <f>IF(#REF!=0,IF(#REF!=0,#REF!,#REF!),#REF!)</f>
        <v>#REF!</v>
      </c>
      <c r="AO69" s="237">
        <v>15</v>
      </c>
      <c r="AP69" s="87" t="e">
        <f t="shared" si="11"/>
        <v>#REF!</v>
      </c>
      <c r="AQ69" s="424" t="e">
        <f>IF($AM69=1,IF(#REF!="","",#REF!),IF(AND($AM69=2,$AM68=1),#REF!,IF(AND($AM69=3,$AM68=1),#REF!,$AQ68)))</f>
        <v>#REF!</v>
      </c>
      <c r="AR69" s="425"/>
      <c r="AS69" s="426"/>
      <c r="AT69" s="237">
        <v>16</v>
      </c>
      <c r="AU69" s="87" t="e">
        <f t="shared" si="12"/>
        <v>#REF!</v>
      </c>
      <c r="AV69" s="425" t="e">
        <f>IF($AZ69=1,IF(#REF!="","",#REF!),IF(AND($AZ69=2,$AZ68=1),#REF!,IF(AND($AZ69=2,$AZ68=3),#REF!,IF(AND($AZ69=3,$AZ68=1),#REF!,IF(AND($AZ69=3,$AZ68=2),#REF!,$AV68)))))</f>
        <v>#REF!</v>
      </c>
      <c r="AW69" s="425"/>
      <c r="AX69" s="426"/>
      <c r="AZ69" s="32" t="e">
        <f>IF(#REF!=0,IF(#REF!=0,#REF!,#REF!),#REF!)</f>
        <v>#REF!</v>
      </c>
      <c r="BB69" s="75"/>
      <c r="BJ69" s="2"/>
      <c r="BK69" s="237">
        <v>15</v>
      </c>
      <c r="BL69" s="87" t="e">
        <f t="shared" si="13"/>
        <v>#REF!</v>
      </c>
      <c r="BM69" s="424" t="e">
        <f>IF($AM69=1,IF(#REF!="","",#REF!),IF(AND($AM69=2,$AM68=1),#REF!,IF(AND($AM69=3,$AM68=1),#REF!,$BM68)))</f>
        <v>#REF!</v>
      </c>
      <c r="BN69" s="425"/>
      <c r="BO69" s="425"/>
      <c r="BP69" s="425"/>
      <c r="BQ69" s="426"/>
      <c r="BR69" s="237">
        <v>16</v>
      </c>
      <c r="BS69" s="87" t="e">
        <f t="shared" si="14"/>
        <v>#REF!</v>
      </c>
      <c r="BT69" s="424" t="e">
        <f>IF($AZ69=1,IF(#REF!="","",#REF!),IF(AND($AZ69=2,$AZ68=1),#REF!,IF(AND($AZ69=2,$AZ68=3),#REF!,IF(AND($AZ69=3,$AZ68=1),#REF!,IF(AND($AZ69=3,$AZ68=2),#REF!,$BT68)))))</f>
        <v>#REF!</v>
      </c>
      <c r="BU69" s="425"/>
      <c r="BV69" s="425"/>
      <c r="BW69" s="425"/>
      <c r="BX69" s="426"/>
    </row>
    <row r="70" spans="39:76" ht="24.75" customHeight="1">
      <c r="AM70" s="32" t="e">
        <f>IF(#REF!=0,IF(#REF!=0,#REF!,#REF!),#REF!)</f>
        <v>#REF!</v>
      </c>
      <c r="AO70" s="237">
        <v>17</v>
      </c>
      <c r="AP70" s="87" t="e">
        <f t="shared" si="11"/>
        <v>#REF!</v>
      </c>
      <c r="AQ70" s="424" t="e">
        <f>IF($AM70=1,IF(#REF!="","",#REF!),IF(AND($AM70=2,$AM69=1),#REF!,IF(AND($AM70=3,$AM69=1),#REF!,$AQ69)))</f>
        <v>#REF!</v>
      </c>
      <c r="AR70" s="425"/>
      <c r="AS70" s="426"/>
      <c r="AT70" s="237">
        <v>18</v>
      </c>
      <c r="AU70" s="87" t="e">
        <f t="shared" si="12"/>
        <v>#REF!</v>
      </c>
      <c r="AV70" s="425" t="e">
        <f>IF($AZ70=1,IF(#REF!="","",#REF!),IF(AND($AZ70=2,$AZ69=1),#REF!,IF(AND($AZ70=2,$AZ69=3),#REF!,IF(AND($AZ70=3,$AZ69=1),#REF!,IF(AND($AZ70=3,$AZ69=2),#REF!,$AV69)))))</f>
        <v>#REF!</v>
      </c>
      <c r="AW70" s="425"/>
      <c r="AX70" s="426"/>
      <c r="AZ70" s="32" t="e">
        <f>IF(#REF!=0,IF(#REF!=0,#REF!,#REF!),#REF!)</f>
        <v>#REF!</v>
      </c>
      <c r="BJ70" s="2"/>
      <c r="BK70" s="237">
        <v>17</v>
      </c>
      <c r="BL70" s="87" t="e">
        <f t="shared" si="13"/>
        <v>#REF!</v>
      </c>
      <c r="BM70" s="424" t="e">
        <f>IF($AM70=1,IF(#REF!="","",#REF!),IF(AND($AM70=2,$AM69=1),#REF!,IF(AND($AM70=3,$AM69=1),#REF!,$BM69)))</f>
        <v>#REF!</v>
      </c>
      <c r="BN70" s="425"/>
      <c r="BO70" s="425"/>
      <c r="BP70" s="425"/>
      <c r="BQ70" s="426"/>
      <c r="BR70" s="237">
        <v>18</v>
      </c>
      <c r="BS70" s="87" t="e">
        <f t="shared" si="14"/>
        <v>#REF!</v>
      </c>
      <c r="BT70" s="424" t="e">
        <f>IF($AZ70=1,IF(#REF!="","",#REF!),IF(AND($AZ70=2,$AZ69=1),#REF!,IF(AND($AZ70=2,$AZ69=3),#REF!,IF(AND($AZ70=3,$AZ69=1),#REF!,IF(AND($AZ70=3,$AZ69=2),#REF!,$BT69)))))</f>
        <v>#REF!</v>
      </c>
      <c r="BU70" s="425"/>
      <c r="BV70" s="425"/>
      <c r="BW70" s="425"/>
      <c r="BX70" s="426"/>
    </row>
    <row r="71" spans="39:76" ht="24.75" customHeight="1">
      <c r="AM71" s="32" t="e">
        <f>IF(#REF!=0,IF(#REF!=0,#REF!,#REF!),#REF!)</f>
        <v>#REF!</v>
      </c>
      <c r="AO71" s="237">
        <v>19</v>
      </c>
      <c r="AP71" s="87" t="e">
        <f t="shared" si="11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37">
        <v>20</v>
      </c>
      <c r="AU71" s="87" t="e">
        <f t="shared" si="12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IF(#REF!=0,IF(#REF!=0,#REF!,#REF!),#REF!)</f>
        <v>#REF!</v>
      </c>
      <c r="BJ71" s="2"/>
      <c r="BK71" s="237">
        <v>19</v>
      </c>
      <c r="BL71" s="87" t="e">
        <f t="shared" si="13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37">
        <v>20</v>
      </c>
      <c r="BS71" s="87" t="e">
        <f t="shared" si="14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IF(#REF!=0,IF(#REF!=0,#REF!,#REF!),#REF!)</f>
        <v>#REF!</v>
      </c>
      <c r="AO72" s="237">
        <v>21</v>
      </c>
      <c r="AP72" s="87" t="e">
        <f t="shared" si="11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37">
        <v>22</v>
      </c>
      <c r="AU72" s="87" t="e">
        <f t="shared" si="12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IF(#REF!=0,IF(#REF!=0,#REF!,#REF!),#REF!)</f>
        <v>#REF!</v>
      </c>
      <c r="BJ72" s="2"/>
      <c r="BK72" s="237">
        <v>21</v>
      </c>
      <c r="BL72" s="87" t="e">
        <f t="shared" si="13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37">
        <v>22</v>
      </c>
      <c r="BS72" s="87" t="e">
        <f t="shared" si="14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37">
        <v>23</v>
      </c>
      <c r="AP73" s="87" t="e">
        <f t="shared" si="11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37">
        <v>24</v>
      </c>
      <c r="AU73" s="87" t="e">
        <f t="shared" si="12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37">
        <v>23</v>
      </c>
      <c r="BL73" s="87" t="e">
        <f t="shared" si="13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37">
        <v>24</v>
      </c>
      <c r="BS73" s="87" t="e">
        <f t="shared" si="14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37">
        <v>25</v>
      </c>
      <c r="AP74" s="87" t="e">
        <f t="shared" si="11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37">
        <v>26</v>
      </c>
      <c r="AU74" s="87" t="e">
        <f t="shared" si="12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37">
        <v>25</v>
      </c>
      <c r="BL74" s="87" t="e">
        <f t="shared" si="13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37">
        <v>26</v>
      </c>
      <c r="BS74" s="87" t="e">
        <f t="shared" si="14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37">
        <v>27</v>
      </c>
      <c r="AP75" s="87" t="e">
        <f t="shared" si="11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37">
        <v>28</v>
      </c>
      <c r="AU75" s="87" t="e">
        <f t="shared" si="12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37">
        <v>27</v>
      </c>
      <c r="BL75" s="87" t="e">
        <f t="shared" si="13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37">
        <v>28</v>
      </c>
      <c r="BS75" s="87" t="e">
        <f t="shared" si="14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37">
        <v>29</v>
      </c>
      <c r="AP76" s="87" t="e">
        <f t="shared" si="11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37">
        <v>30</v>
      </c>
      <c r="AU76" s="87" t="e">
        <f t="shared" si="12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37">
        <v>29</v>
      </c>
      <c r="BL76" s="87" t="e">
        <f t="shared" si="13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37">
        <v>30</v>
      </c>
      <c r="BS76" s="87" t="e">
        <f t="shared" si="14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37">
        <v>31</v>
      </c>
      <c r="AP77" s="87" t="e">
        <f t="shared" si="11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37">
        <v>32</v>
      </c>
      <c r="AU77" s="87" t="e">
        <f t="shared" si="12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37">
        <v>31</v>
      </c>
      <c r="BL77" s="87" t="e">
        <f t="shared" si="13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37">
        <v>32</v>
      </c>
      <c r="BS77" s="87" t="e">
        <f t="shared" si="14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37">
        <v>33</v>
      </c>
      <c r="AP78" s="87" t="e">
        <f t="shared" si="11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37">
        <v>34</v>
      </c>
      <c r="AU78" s="87" t="e">
        <f t="shared" si="12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37">
        <v>33</v>
      </c>
      <c r="BL78" s="87" t="e">
        <f t="shared" si="13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37">
        <v>34</v>
      </c>
      <c r="BS78" s="87" t="e">
        <f t="shared" si="14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37">
        <v>35</v>
      </c>
      <c r="AP79" s="87" t="e">
        <f t="shared" si="11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37">
        <v>36</v>
      </c>
      <c r="AU79" s="87" t="e">
        <f t="shared" si="12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37">
        <v>35</v>
      </c>
      <c r="BL79" s="87" t="e">
        <f t="shared" si="13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37">
        <v>36</v>
      </c>
      <c r="BS79" s="87" t="e">
        <f t="shared" si="14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37">
        <v>37</v>
      </c>
      <c r="AP80" s="87" t="e">
        <f t="shared" si="11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37">
        <v>38</v>
      </c>
      <c r="AU80" s="87" t="e">
        <f t="shared" si="12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37">
        <v>37</v>
      </c>
      <c r="BL80" s="87" t="e">
        <f t="shared" si="13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37">
        <v>38</v>
      </c>
      <c r="BS80" s="87" t="e">
        <f t="shared" si="14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37">
        <v>39</v>
      </c>
      <c r="AP81" s="87" t="e">
        <f t="shared" si="11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37">
        <v>40</v>
      </c>
      <c r="AU81" s="87" t="e">
        <f t="shared" si="12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37">
        <v>39</v>
      </c>
      <c r="BL81" s="87" t="e">
        <f t="shared" si="13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37">
        <v>40</v>
      </c>
      <c r="BS81" s="87" t="e">
        <f t="shared" si="14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37">
        <v>41</v>
      </c>
      <c r="AP82" s="87" t="e">
        <f t="shared" si="11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37">
        <v>42</v>
      </c>
      <c r="AU82" s="87" t="e">
        <f t="shared" si="12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37">
        <v>41</v>
      </c>
      <c r="BL82" s="87" t="e">
        <f t="shared" si="13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37">
        <v>42</v>
      </c>
      <c r="BS82" s="87" t="e">
        <f t="shared" si="14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O83" s="427" t="s">
        <v>86</v>
      </c>
      <c r="AP83" s="427"/>
      <c r="AQ83" s="427"/>
      <c r="AR83" s="427"/>
      <c r="AS83" s="427"/>
      <c r="AT83" s="427"/>
      <c r="AU83" s="427"/>
      <c r="AV83" s="427"/>
      <c r="AW83" s="427"/>
      <c r="AX83" s="427"/>
      <c r="BJ83" s="2"/>
      <c r="BK83" s="427" t="s">
        <v>86</v>
      </c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</row>
    <row r="84" spans="39:76" ht="24.75" customHeight="1">
      <c r="BJ84" s="2"/>
    </row>
    <row r="85" spans="39:76" ht="24.75" customHeight="1">
      <c r="AO85" s="400" t="s">
        <v>86</v>
      </c>
      <c r="AP85" s="400"/>
      <c r="AQ85" s="400"/>
      <c r="AR85" s="400"/>
      <c r="AS85" s="400"/>
      <c r="AT85" s="400"/>
      <c r="AU85" s="400"/>
      <c r="AV85" s="400"/>
      <c r="AW85" s="400"/>
      <c r="AX85" s="400"/>
      <c r="BJ85" s="2"/>
      <c r="BK85" s="400" t="s">
        <v>86</v>
      </c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</row>
    <row r="86" spans="39:76" ht="24.75" customHeight="1">
      <c r="AO86" s="411" t="s">
        <v>87</v>
      </c>
      <c r="AP86" s="411"/>
      <c r="AQ86" s="411"/>
      <c r="AR86" s="412" t="str">
        <f>$E$1</f>
        <v>P5</v>
      </c>
      <c r="AS86" s="412"/>
      <c r="AT86" s="412"/>
      <c r="AU86" s="412"/>
      <c r="AV86" s="412"/>
      <c r="AW86" s="412"/>
      <c r="AX86" s="412"/>
      <c r="BJ86" s="2"/>
      <c r="BK86" s="411" t="s">
        <v>87</v>
      </c>
      <c r="BL86" s="411"/>
      <c r="BM86" s="411"/>
      <c r="BN86" s="412" t="str">
        <f>$E$1</f>
        <v>P5</v>
      </c>
      <c r="BO86" s="412"/>
      <c r="BP86" s="412"/>
      <c r="BQ86" s="412"/>
      <c r="BR86" s="412"/>
      <c r="BS86" s="412"/>
      <c r="BT86" s="412"/>
      <c r="BU86" s="412"/>
      <c r="BV86" s="412"/>
      <c r="BW86" s="412"/>
      <c r="BX86" s="412"/>
    </row>
    <row r="87" spans="39:76" ht="24.75" customHeight="1">
      <c r="AO87" s="413" t="s">
        <v>89</v>
      </c>
      <c r="AP87" s="413"/>
      <c r="AQ87" s="413"/>
      <c r="AR87" s="414" t="str">
        <f>$O$1</f>
        <v>220V Recept in Trailer 3</v>
      </c>
      <c r="AS87" s="414"/>
      <c r="AT87" s="414"/>
      <c r="AU87" s="414"/>
      <c r="AV87" s="414"/>
      <c r="AW87" s="414"/>
      <c r="AX87" s="414"/>
      <c r="BJ87" s="2"/>
      <c r="BK87" s="413" t="s">
        <v>89</v>
      </c>
      <c r="BL87" s="413"/>
      <c r="BM87" s="413"/>
      <c r="BN87" s="414" t="str">
        <f>$O$1</f>
        <v>220V Recept in Trailer 3</v>
      </c>
      <c r="BO87" s="414"/>
      <c r="BP87" s="414"/>
      <c r="BQ87" s="414"/>
      <c r="BR87" s="414"/>
      <c r="BS87" s="414"/>
      <c r="BT87" s="414"/>
      <c r="BU87" s="414"/>
      <c r="BV87" s="414"/>
      <c r="BW87" s="414"/>
      <c r="BX87" s="414"/>
    </row>
    <row r="88" spans="39:76" ht="24.75" customHeight="1">
      <c r="AO88" s="421" t="str">
        <f>CONCATENATE("VOLTAGE:  ",$F$4,"/",$F$5,"V ",$F$6,"-PHASE ",$F$7," WIRE")</f>
        <v>VOLTAGE:  120/240V 1-PHASE 3 WIRE</v>
      </c>
      <c r="AP88" s="422"/>
      <c r="AQ88" s="422"/>
      <c r="AR88" s="422"/>
      <c r="AS88" s="423"/>
      <c r="AT88" s="407" t="s">
        <v>91</v>
      </c>
      <c r="AU88" s="408"/>
      <c r="AV88" s="408"/>
      <c r="AW88" s="409">
        <f ca="1">TODAY()</f>
        <v>40707</v>
      </c>
      <c r="AX88" s="410"/>
      <c r="BJ88" s="2"/>
      <c r="BK88" s="421" t="str">
        <f>CONCATENATE("VOLTAGE:  ",$F$4,"/",$F$5,"V ",$F$6,"-PHASE ",$F$7," WIRE")</f>
        <v>VOLTAGE:  120/240V 1-PHASE 3 WIRE</v>
      </c>
      <c r="BL88" s="422"/>
      <c r="BM88" s="422"/>
      <c r="BN88" s="422"/>
      <c r="BO88" s="422"/>
      <c r="BP88" s="422"/>
      <c r="BQ88" s="423"/>
      <c r="BR88" s="407" t="s">
        <v>91</v>
      </c>
      <c r="BS88" s="408"/>
      <c r="BT88" s="408"/>
      <c r="BU88" s="409">
        <f ca="1">TODAY()</f>
        <v>40707</v>
      </c>
      <c r="BV88" s="409"/>
      <c r="BW88" s="409"/>
      <c r="BX88" s="410"/>
    </row>
    <row r="89" spans="39:76" ht="24.75" customHeight="1">
      <c r="AM89" s="32">
        <v>1</v>
      </c>
      <c r="AO89" s="415" t="s">
        <v>93</v>
      </c>
      <c r="AP89" s="416"/>
      <c r="AQ89" s="417" t="s">
        <v>94</v>
      </c>
      <c r="AR89" s="417"/>
      <c r="AS89" s="418"/>
      <c r="AT89" s="415" t="s">
        <v>93</v>
      </c>
      <c r="AU89" s="416"/>
      <c r="AV89" s="419" t="s">
        <v>94</v>
      </c>
      <c r="AW89" s="417"/>
      <c r="AX89" s="418"/>
      <c r="AZ89" s="32">
        <v>1</v>
      </c>
      <c r="BJ89" s="2"/>
      <c r="BK89" s="420" t="s">
        <v>93</v>
      </c>
      <c r="BL89" s="420"/>
      <c r="BM89" s="419" t="s">
        <v>94</v>
      </c>
      <c r="BN89" s="417"/>
      <c r="BO89" s="417"/>
      <c r="BP89" s="417"/>
      <c r="BQ89" s="418"/>
      <c r="BR89" s="415" t="s">
        <v>93</v>
      </c>
      <c r="BS89" s="416"/>
      <c r="BT89" s="419" t="s">
        <v>94</v>
      </c>
      <c r="BU89" s="417"/>
      <c r="BV89" s="417"/>
      <c r="BW89" s="417"/>
      <c r="BX89" s="418"/>
    </row>
    <row r="90" spans="39:76" ht="24.75" customHeight="1">
      <c r="AM90" s="32" t="str">
        <f>IF(I28=0,IF(I27=0,I22,I27),I28)</f>
        <v>=</v>
      </c>
      <c r="AO90" s="237">
        <v>43</v>
      </c>
      <c r="AP90" s="87" t="str">
        <f t="shared" ref="AP90:AP110" si="15">CONCATENATE(AM90,"P")</f>
        <v>=P</v>
      </c>
      <c r="AQ90" s="425" t="str">
        <f t="shared" ref="AQ90:AQ106" si="16">IF(AM90=1,IF($D28="","",$D28),IF(AND(AM90=2,AM89=1),$D28,IF(AND(AM90=3,AM89=1),$D28,$AQ89)))</f>
        <v>LOAD</v>
      </c>
      <c r="AR90" s="425"/>
      <c r="AS90" s="426"/>
      <c r="AT90" s="237">
        <v>44</v>
      </c>
      <c r="AU90" s="87" t="str">
        <f t="shared" ref="AU90:AU110" si="17">CONCATENATE(AZ90,"P")</f>
        <v>0P</v>
      </c>
      <c r="AV90" s="425" t="str">
        <f t="shared" ref="AV90:AV106" si="18">IF(AZ90=1,IF($S28="","",$S28),IF(AND(AZ90=2,AZ89=1),$S28,IF(AND(AZ90=2,AZ89=3),$S28,IF(AND(AZ90=3,AZ89=1),$S28,IF(AND(AZ90=3,AZ89=2),$S28,$AV89)))))</f>
        <v>LOAD</v>
      </c>
      <c r="AW90" s="425"/>
      <c r="AX90" s="426"/>
      <c r="AZ90" s="32">
        <f>IF(R28=0,IF(R27=0,R22,R27),R28)</f>
        <v>0</v>
      </c>
      <c r="BJ90" s="2"/>
      <c r="BK90" s="237">
        <v>43</v>
      </c>
      <c r="BL90" s="87" t="str">
        <f t="shared" ref="BL90:BL110" si="19">CONCATENATE($AM90,"P")</f>
        <v>=P</v>
      </c>
      <c r="BM90" s="424" t="str">
        <f t="shared" ref="BM90:BM106" si="20">IF($AM90=1,IF($D28="","",$D28),IF(AND($AM90=2,$AM89=1),$D28,IF(AND($AM90=3,$AM89=1),$D28,$BM89)))</f>
        <v>LOAD</v>
      </c>
      <c r="BN90" s="425"/>
      <c r="BO90" s="425"/>
      <c r="BP90" s="425"/>
      <c r="BQ90" s="426"/>
      <c r="BR90" s="237">
        <v>44</v>
      </c>
      <c r="BS90" s="87" t="str">
        <f t="shared" ref="BS90:BS110" si="21">CONCATENATE($AZ90,"P")</f>
        <v>0P</v>
      </c>
      <c r="BT90" s="424" t="str">
        <f t="shared" ref="BT90:BT106" si="22">IF($AZ90=1,IF($S28="","",$S28),IF(AND($AZ90=2,$AZ89=1),$S28,IF(AND($AZ90=2,$AZ89=3),$S28,IF(AND($AZ90=3,$AZ89=1),$S28,IF(AND($AZ90=3,$AZ89=2),$S28,$BT89)))))</f>
        <v>LOAD</v>
      </c>
      <c r="BU90" s="425"/>
      <c r="BV90" s="425"/>
      <c r="BW90" s="425"/>
      <c r="BX90" s="426"/>
    </row>
    <row r="91" spans="39:76" ht="24" customHeight="1">
      <c r="AM91" s="32" t="str">
        <f t="shared" ref="AM91:AM106" si="23">IF(I29=0,IF(I28=0,I27,I28),I29)</f>
        <v>=</v>
      </c>
      <c r="AO91" s="237">
        <v>45</v>
      </c>
      <c r="AP91" s="87" t="str">
        <f t="shared" si="15"/>
        <v>=P</v>
      </c>
      <c r="AQ91" s="425" t="str">
        <f t="shared" si="16"/>
        <v>LOAD</v>
      </c>
      <c r="AR91" s="425"/>
      <c r="AS91" s="426"/>
      <c r="AT91" s="237">
        <v>46</v>
      </c>
      <c r="AU91" s="87" t="str">
        <f t="shared" si="17"/>
        <v>0P</v>
      </c>
      <c r="AV91" s="425" t="str">
        <f t="shared" si="18"/>
        <v>LOAD</v>
      </c>
      <c r="AW91" s="425"/>
      <c r="AX91" s="426"/>
      <c r="AZ91" s="32">
        <f t="shared" ref="AZ91:AZ106" si="24">IF(R29=0,IF(R28=0,R27,R28),R29)</f>
        <v>0</v>
      </c>
      <c r="BJ91" s="2"/>
      <c r="BK91" s="237">
        <v>43</v>
      </c>
      <c r="BL91" s="87" t="str">
        <f t="shared" si="19"/>
        <v>=P</v>
      </c>
      <c r="BM91" s="424" t="str">
        <f t="shared" si="20"/>
        <v>LOAD</v>
      </c>
      <c r="BN91" s="425"/>
      <c r="BO91" s="425"/>
      <c r="BP91" s="425"/>
      <c r="BQ91" s="426"/>
      <c r="BR91" s="237">
        <v>46</v>
      </c>
      <c r="BS91" s="87" t="str">
        <f t="shared" si="21"/>
        <v>0P</v>
      </c>
      <c r="BT91" s="424" t="str">
        <f t="shared" si="22"/>
        <v>LOAD</v>
      </c>
      <c r="BU91" s="425"/>
      <c r="BV91" s="425"/>
      <c r="BW91" s="425"/>
      <c r="BX91" s="426"/>
    </row>
    <row r="92" spans="39:76" ht="24" customHeight="1">
      <c r="AM92" s="32" t="str">
        <f t="shared" si="23"/>
        <v>=</v>
      </c>
      <c r="AO92" s="237">
        <v>47</v>
      </c>
      <c r="AP92" s="87" t="str">
        <f t="shared" si="15"/>
        <v>=P</v>
      </c>
      <c r="AQ92" s="425" t="str">
        <f t="shared" si="16"/>
        <v>LOAD</v>
      </c>
      <c r="AR92" s="425"/>
      <c r="AS92" s="426"/>
      <c r="AT92" s="237">
        <v>48</v>
      </c>
      <c r="AU92" s="87" t="str">
        <f t="shared" si="17"/>
        <v>0P</v>
      </c>
      <c r="AV92" s="425" t="str">
        <f t="shared" si="18"/>
        <v>LOAD</v>
      </c>
      <c r="AW92" s="425"/>
      <c r="AX92" s="426"/>
      <c r="AZ92" s="32">
        <f t="shared" si="24"/>
        <v>0</v>
      </c>
      <c r="BJ92" s="2"/>
      <c r="BK92" s="237">
        <v>43</v>
      </c>
      <c r="BL92" s="87" t="str">
        <f t="shared" si="19"/>
        <v>=P</v>
      </c>
      <c r="BM92" s="424" t="str">
        <f t="shared" si="20"/>
        <v>LOAD</v>
      </c>
      <c r="BN92" s="425"/>
      <c r="BO92" s="425"/>
      <c r="BP92" s="425"/>
      <c r="BQ92" s="426"/>
      <c r="BR92" s="237">
        <v>48</v>
      </c>
      <c r="BS92" s="87" t="str">
        <f t="shared" si="21"/>
        <v>0P</v>
      </c>
      <c r="BT92" s="424" t="str">
        <f t="shared" si="22"/>
        <v>LOAD</v>
      </c>
      <c r="BU92" s="425"/>
      <c r="BV92" s="425"/>
      <c r="BW92" s="425"/>
      <c r="BX92" s="426"/>
    </row>
    <row r="93" spans="39:76" ht="24" customHeight="1">
      <c r="AM93" s="32" t="str">
        <f t="shared" si="23"/>
        <v>=</v>
      </c>
      <c r="AO93" s="237">
        <v>49</v>
      </c>
      <c r="AP93" s="87" t="str">
        <f t="shared" si="15"/>
        <v>=P</v>
      </c>
      <c r="AQ93" s="425" t="str">
        <f t="shared" si="16"/>
        <v>LOAD</v>
      </c>
      <c r="AR93" s="425"/>
      <c r="AS93" s="426"/>
      <c r="AT93" s="237">
        <v>50</v>
      </c>
      <c r="AU93" s="87" t="str">
        <f t="shared" si="17"/>
        <v>0P</v>
      </c>
      <c r="AV93" s="425" t="str">
        <f t="shared" si="18"/>
        <v>LOAD</v>
      </c>
      <c r="AW93" s="425"/>
      <c r="AX93" s="426"/>
      <c r="AZ93" s="32">
        <f t="shared" si="24"/>
        <v>0</v>
      </c>
      <c r="BJ93" s="2"/>
      <c r="BK93" s="237">
        <v>43</v>
      </c>
      <c r="BL93" s="87" t="str">
        <f t="shared" si="19"/>
        <v>=P</v>
      </c>
      <c r="BM93" s="424" t="str">
        <f t="shared" si="20"/>
        <v>LOAD</v>
      </c>
      <c r="BN93" s="425"/>
      <c r="BO93" s="425"/>
      <c r="BP93" s="425"/>
      <c r="BQ93" s="426"/>
      <c r="BR93" s="237">
        <v>50</v>
      </c>
      <c r="BS93" s="87" t="str">
        <f t="shared" si="21"/>
        <v>0P</v>
      </c>
      <c r="BT93" s="424" t="str">
        <f t="shared" si="22"/>
        <v>LOAD</v>
      </c>
      <c r="BU93" s="425"/>
      <c r="BV93" s="425"/>
      <c r="BW93" s="425"/>
      <c r="BX93" s="426"/>
    </row>
    <row r="94" spans="39:76" ht="24" customHeight="1">
      <c r="AM94" s="32" t="str">
        <f t="shared" si="23"/>
        <v>=</v>
      </c>
      <c r="AO94" s="237">
        <v>51</v>
      </c>
      <c r="AP94" s="87" t="str">
        <f t="shared" si="15"/>
        <v>=P</v>
      </c>
      <c r="AQ94" s="425" t="str">
        <f t="shared" si="16"/>
        <v>LOAD</v>
      </c>
      <c r="AR94" s="425"/>
      <c r="AS94" s="426"/>
      <c r="AT94" s="237">
        <v>52</v>
      </c>
      <c r="AU94" s="87" t="str">
        <f t="shared" si="17"/>
        <v>0P</v>
      </c>
      <c r="AV94" s="425" t="str">
        <f t="shared" si="18"/>
        <v>LOAD</v>
      </c>
      <c r="AW94" s="425"/>
      <c r="AX94" s="426"/>
      <c r="AZ94" s="32">
        <f t="shared" si="24"/>
        <v>0</v>
      </c>
      <c r="BJ94" s="2"/>
      <c r="BK94" s="237">
        <v>43</v>
      </c>
      <c r="BL94" s="87" t="str">
        <f t="shared" si="19"/>
        <v>=P</v>
      </c>
      <c r="BM94" s="424" t="str">
        <f t="shared" si="20"/>
        <v>LOAD</v>
      </c>
      <c r="BN94" s="425"/>
      <c r="BO94" s="425"/>
      <c r="BP94" s="425"/>
      <c r="BQ94" s="426"/>
      <c r="BR94" s="237">
        <v>52</v>
      </c>
      <c r="BS94" s="87" t="str">
        <f t="shared" si="21"/>
        <v>0P</v>
      </c>
      <c r="BT94" s="424" t="str">
        <f t="shared" si="22"/>
        <v>LOAD</v>
      </c>
      <c r="BU94" s="425"/>
      <c r="BV94" s="425"/>
      <c r="BW94" s="425"/>
      <c r="BX94" s="426"/>
    </row>
    <row r="95" spans="39:76" ht="24" customHeight="1">
      <c r="AM95" s="32" t="str">
        <f t="shared" si="23"/>
        <v>=</v>
      </c>
      <c r="AO95" s="237">
        <v>53</v>
      </c>
      <c r="AP95" s="87" t="str">
        <f t="shared" si="15"/>
        <v>=P</v>
      </c>
      <c r="AQ95" s="425" t="str">
        <f t="shared" si="16"/>
        <v>LOAD</v>
      </c>
      <c r="AR95" s="425"/>
      <c r="AS95" s="426"/>
      <c r="AT95" s="237">
        <v>54</v>
      </c>
      <c r="AU95" s="87" t="str">
        <f t="shared" si="17"/>
        <v>0P</v>
      </c>
      <c r="AV95" s="425" t="str">
        <f t="shared" si="18"/>
        <v>LOAD</v>
      </c>
      <c r="AW95" s="425"/>
      <c r="AX95" s="426"/>
      <c r="AZ95" s="32">
        <f t="shared" si="24"/>
        <v>0</v>
      </c>
      <c r="BJ95" s="2"/>
      <c r="BK95" s="237">
        <v>43</v>
      </c>
      <c r="BL95" s="87" t="str">
        <f t="shared" si="19"/>
        <v>=P</v>
      </c>
      <c r="BM95" s="424" t="str">
        <f t="shared" si="20"/>
        <v>LOAD</v>
      </c>
      <c r="BN95" s="425"/>
      <c r="BO95" s="425"/>
      <c r="BP95" s="425"/>
      <c r="BQ95" s="426"/>
      <c r="BR95" s="237">
        <v>54</v>
      </c>
      <c r="BS95" s="87" t="str">
        <f t="shared" si="21"/>
        <v>0P</v>
      </c>
      <c r="BT95" s="424" t="str">
        <f t="shared" si="22"/>
        <v>LOAD</v>
      </c>
      <c r="BU95" s="425"/>
      <c r="BV95" s="425"/>
      <c r="BW95" s="425"/>
      <c r="BX95" s="426"/>
    </row>
    <row r="96" spans="39:76" ht="24" customHeight="1">
      <c r="AM96" s="32" t="str">
        <f t="shared" si="23"/>
        <v>=</v>
      </c>
      <c r="AO96" s="237">
        <v>55</v>
      </c>
      <c r="AP96" s="87" t="str">
        <f t="shared" si="15"/>
        <v>=P</v>
      </c>
      <c r="AQ96" s="425" t="str">
        <f t="shared" si="16"/>
        <v>LOAD</v>
      </c>
      <c r="AR96" s="425"/>
      <c r="AS96" s="426"/>
      <c r="AT96" s="237">
        <v>56</v>
      </c>
      <c r="AU96" s="87" t="str">
        <f t="shared" si="17"/>
        <v>0P</v>
      </c>
      <c r="AV96" s="425" t="str">
        <f t="shared" si="18"/>
        <v>LOAD</v>
      </c>
      <c r="AW96" s="425"/>
      <c r="AX96" s="426"/>
      <c r="AZ96" s="32">
        <f t="shared" si="24"/>
        <v>0</v>
      </c>
      <c r="BJ96" s="2"/>
      <c r="BK96" s="237">
        <v>43</v>
      </c>
      <c r="BL96" s="87" t="str">
        <f t="shared" si="19"/>
        <v>=P</v>
      </c>
      <c r="BM96" s="424" t="str">
        <f t="shared" si="20"/>
        <v>LOAD</v>
      </c>
      <c r="BN96" s="425"/>
      <c r="BO96" s="425"/>
      <c r="BP96" s="425"/>
      <c r="BQ96" s="426"/>
      <c r="BR96" s="237">
        <v>56</v>
      </c>
      <c r="BS96" s="87" t="str">
        <f t="shared" si="21"/>
        <v>0P</v>
      </c>
      <c r="BT96" s="424" t="str">
        <f t="shared" si="22"/>
        <v>LOAD</v>
      </c>
      <c r="BU96" s="425"/>
      <c r="BV96" s="425"/>
      <c r="BW96" s="425"/>
      <c r="BX96" s="426"/>
    </row>
    <row r="97" spans="39:76" ht="24" customHeight="1">
      <c r="AM97" s="32" t="str">
        <f t="shared" si="23"/>
        <v>=</v>
      </c>
      <c r="AO97" s="237">
        <v>57</v>
      </c>
      <c r="AP97" s="87" t="str">
        <f t="shared" si="15"/>
        <v>=P</v>
      </c>
      <c r="AQ97" s="425" t="str">
        <f t="shared" si="16"/>
        <v>LOAD</v>
      </c>
      <c r="AR97" s="425"/>
      <c r="AS97" s="426"/>
      <c r="AT97" s="237">
        <v>58</v>
      </c>
      <c r="AU97" s="87" t="str">
        <f t="shared" si="17"/>
        <v>0P</v>
      </c>
      <c r="AV97" s="425" t="str">
        <f t="shared" si="18"/>
        <v>LOAD</v>
      </c>
      <c r="AW97" s="425"/>
      <c r="AX97" s="426"/>
      <c r="AZ97" s="32">
        <f t="shared" si="24"/>
        <v>0</v>
      </c>
      <c r="BJ97" s="2"/>
      <c r="BK97" s="237">
        <v>43</v>
      </c>
      <c r="BL97" s="87" t="str">
        <f t="shared" si="19"/>
        <v>=P</v>
      </c>
      <c r="BM97" s="424" t="str">
        <f t="shared" si="20"/>
        <v>LOAD</v>
      </c>
      <c r="BN97" s="425"/>
      <c r="BO97" s="425"/>
      <c r="BP97" s="425"/>
      <c r="BQ97" s="426"/>
      <c r="BR97" s="237">
        <v>58</v>
      </c>
      <c r="BS97" s="87" t="str">
        <f t="shared" si="21"/>
        <v>0P</v>
      </c>
      <c r="BT97" s="424" t="str">
        <f t="shared" si="22"/>
        <v>LOAD</v>
      </c>
      <c r="BU97" s="425"/>
      <c r="BV97" s="425"/>
      <c r="BW97" s="425"/>
      <c r="BX97" s="426"/>
    </row>
    <row r="98" spans="39:76" ht="24" customHeight="1">
      <c r="AM98" s="32" t="str">
        <f t="shared" si="23"/>
        <v>=</v>
      </c>
      <c r="AO98" s="237">
        <v>59</v>
      </c>
      <c r="AP98" s="87" t="str">
        <f t="shared" si="15"/>
        <v>=P</v>
      </c>
      <c r="AQ98" s="425" t="str">
        <f t="shared" si="16"/>
        <v>LOAD</v>
      </c>
      <c r="AR98" s="425"/>
      <c r="AS98" s="426"/>
      <c r="AT98" s="237">
        <v>60</v>
      </c>
      <c r="AU98" s="87" t="str">
        <f t="shared" si="17"/>
        <v>0P</v>
      </c>
      <c r="AV98" s="425" t="str">
        <f t="shared" si="18"/>
        <v>LOAD</v>
      </c>
      <c r="AW98" s="425"/>
      <c r="AX98" s="426"/>
      <c r="AZ98" s="32">
        <f t="shared" si="24"/>
        <v>0</v>
      </c>
      <c r="BJ98" s="2"/>
      <c r="BK98" s="237">
        <v>43</v>
      </c>
      <c r="BL98" s="87" t="str">
        <f t="shared" si="19"/>
        <v>=P</v>
      </c>
      <c r="BM98" s="424" t="str">
        <f t="shared" si="20"/>
        <v>LOAD</v>
      </c>
      <c r="BN98" s="425"/>
      <c r="BO98" s="425"/>
      <c r="BP98" s="425"/>
      <c r="BQ98" s="426"/>
      <c r="BR98" s="237">
        <v>60</v>
      </c>
      <c r="BS98" s="87" t="str">
        <f t="shared" si="21"/>
        <v>0P</v>
      </c>
      <c r="BT98" s="424" t="str">
        <f t="shared" si="22"/>
        <v>LOAD</v>
      </c>
      <c r="BU98" s="425"/>
      <c r="BV98" s="425"/>
      <c r="BW98" s="425"/>
      <c r="BX98" s="426"/>
    </row>
    <row r="99" spans="39:76" ht="24" customHeight="1">
      <c r="AM99" s="32" t="str">
        <f t="shared" si="23"/>
        <v>=</v>
      </c>
      <c r="AO99" s="237">
        <v>61</v>
      </c>
      <c r="AP99" s="87" t="str">
        <f t="shared" si="15"/>
        <v>=P</v>
      </c>
      <c r="AQ99" s="425" t="str">
        <f t="shared" si="16"/>
        <v>LOAD</v>
      </c>
      <c r="AR99" s="425"/>
      <c r="AS99" s="426"/>
      <c r="AT99" s="237">
        <v>62</v>
      </c>
      <c r="AU99" s="87" t="str">
        <f t="shared" si="17"/>
        <v>0P</v>
      </c>
      <c r="AV99" s="425" t="str">
        <f t="shared" si="18"/>
        <v>LOAD</v>
      </c>
      <c r="AW99" s="425"/>
      <c r="AX99" s="426"/>
      <c r="AZ99" s="32">
        <f t="shared" si="24"/>
        <v>0</v>
      </c>
      <c r="BJ99" s="2"/>
      <c r="BK99" s="237">
        <v>43</v>
      </c>
      <c r="BL99" s="87" t="str">
        <f t="shared" si="19"/>
        <v>=P</v>
      </c>
      <c r="BM99" s="424" t="str">
        <f t="shared" si="20"/>
        <v>LOAD</v>
      </c>
      <c r="BN99" s="425"/>
      <c r="BO99" s="425"/>
      <c r="BP99" s="425"/>
      <c r="BQ99" s="426"/>
      <c r="BR99" s="237">
        <v>62</v>
      </c>
      <c r="BS99" s="87" t="str">
        <f t="shared" si="21"/>
        <v>0P</v>
      </c>
      <c r="BT99" s="424" t="str">
        <f t="shared" si="22"/>
        <v>LOAD</v>
      </c>
      <c r="BU99" s="425"/>
      <c r="BV99" s="425"/>
      <c r="BW99" s="425"/>
      <c r="BX99" s="426"/>
    </row>
    <row r="100" spans="39:76" ht="24" customHeight="1">
      <c r="AM100" s="32" t="str">
        <f t="shared" si="23"/>
        <v>=</v>
      </c>
      <c r="AO100" s="237">
        <v>63</v>
      </c>
      <c r="AP100" s="87" t="str">
        <f t="shared" si="15"/>
        <v>=P</v>
      </c>
      <c r="AQ100" s="425" t="str">
        <f t="shared" si="16"/>
        <v>LOAD</v>
      </c>
      <c r="AR100" s="425"/>
      <c r="AS100" s="426"/>
      <c r="AT100" s="237">
        <v>64</v>
      </c>
      <c r="AU100" s="87" t="str">
        <f t="shared" si="17"/>
        <v>0P</v>
      </c>
      <c r="AV100" s="425" t="str">
        <f t="shared" si="18"/>
        <v>LOAD</v>
      </c>
      <c r="AW100" s="425"/>
      <c r="AX100" s="426"/>
      <c r="AZ100" s="32">
        <f t="shared" si="24"/>
        <v>0</v>
      </c>
      <c r="BJ100" s="2"/>
      <c r="BK100" s="237">
        <v>43</v>
      </c>
      <c r="BL100" s="87" t="str">
        <f t="shared" si="19"/>
        <v>=P</v>
      </c>
      <c r="BM100" s="424" t="str">
        <f t="shared" si="20"/>
        <v>LOAD</v>
      </c>
      <c r="BN100" s="425"/>
      <c r="BO100" s="425"/>
      <c r="BP100" s="425"/>
      <c r="BQ100" s="426"/>
      <c r="BR100" s="237">
        <v>64</v>
      </c>
      <c r="BS100" s="87" t="str">
        <f t="shared" si="21"/>
        <v>0P</v>
      </c>
      <c r="BT100" s="424" t="str">
        <f t="shared" si="22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3"/>
        <v>=</v>
      </c>
      <c r="AO101" s="237">
        <v>65</v>
      </c>
      <c r="AP101" s="87" t="str">
        <f t="shared" si="15"/>
        <v>=P</v>
      </c>
      <c r="AQ101" s="425" t="str">
        <f t="shared" si="16"/>
        <v>LOAD</v>
      </c>
      <c r="AR101" s="425"/>
      <c r="AS101" s="426"/>
      <c r="AT101" s="237">
        <v>66</v>
      </c>
      <c r="AU101" s="87" t="str">
        <f t="shared" si="17"/>
        <v>0P</v>
      </c>
      <c r="AV101" s="425" t="str">
        <f t="shared" si="18"/>
        <v>LOAD</v>
      </c>
      <c r="AW101" s="425"/>
      <c r="AX101" s="426"/>
      <c r="AZ101" s="32">
        <f t="shared" si="24"/>
        <v>0</v>
      </c>
      <c r="BJ101" s="2"/>
      <c r="BK101" s="237">
        <v>43</v>
      </c>
      <c r="BL101" s="87" t="str">
        <f t="shared" si="19"/>
        <v>=P</v>
      </c>
      <c r="BM101" s="424" t="str">
        <f t="shared" si="20"/>
        <v>LOAD</v>
      </c>
      <c r="BN101" s="425"/>
      <c r="BO101" s="425"/>
      <c r="BP101" s="425"/>
      <c r="BQ101" s="426"/>
      <c r="BR101" s="237">
        <v>66</v>
      </c>
      <c r="BS101" s="87" t="str">
        <f t="shared" si="21"/>
        <v>0P</v>
      </c>
      <c r="BT101" s="424" t="str">
        <f t="shared" si="22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3"/>
        <v>=</v>
      </c>
      <c r="AO102" s="237">
        <v>67</v>
      </c>
      <c r="AP102" s="87" t="str">
        <f t="shared" si="15"/>
        <v>=P</v>
      </c>
      <c r="AQ102" s="425" t="str">
        <f t="shared" si="16"/>
        <v>LOAD</v>
      </c>
      <c r="AR102" s="425"/>
      <c r="AS102" s="426"/>
      <c r="AT102" s="237">
        <v>68</v>
      </c>
      <c r="AU102" s="87" t="str">
        <f t="shared" si="17"/>
        <v>0P</v>
      </c>
      <c r="AV102" s="425" t="str">
        <f t="shared" si="18"/>
        <v>LOAD</v>
      </c>
      <c r="AW102" s="425"/>
      <c r="AX102" s="426"/>
      <c r="AZ102" s="32">
        <f t="shared" si="24"/>
        <v>0</v>
      </c>
      <c r="BJ102" s="2"/>
      <c r="BK102" s="237">
        <v>43</v>
      </c>
      <c r="BL102" s="87" t="str">
        <f t="shared" si="19"/>
        <v>=P</v>
      </c>
      <c r="BM102" s="424" t="str">
        <f t="shared" si="20"/>
        <v>LOAD</v>
      </c>
      <c r="BN102" s="425"/>
      <c r="BO102" s="425"/>
      <c r="BP102" s="425"/>
      <c r="BQ102" s="426"/>
      <c r="BR102" s="237">
        <v>68</v>
      </c>
      <c r="BS102" s="87" t="str">
        <f t="shared" si="21"/>
        <v>0P</v>
      </c>
      <c r="BT102" s="424" t="str">
        <f t="shared" si="22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3"/>
        <v>=</v>
      </c>
      <c r="AO103" s="237">
        <v>69</v>
      </c>
      <c r="AP103" s="87" t="str">
        <f t="shared" si="15"/>
        <v>=P</v>
      </c>
      <c r="AQ103" s="425" t="str">
        <f t="shared" si="16"/>
        <v>LOAD</v>
      </c>
      <c r="AR103" s="425"/>
      <c r="AS103" s="426"/>
      <c r="AT103" s="237">
        <v>70</v>
      </c>
      <c r="AU103" s="87" t="str">
        <f t="shared" si="17"/>
        <v>0P</v>
      </c>
      <c r="AV103" s="425" t="str">
        <f t="shared" si="18"/>
        <v>LOAD</v>
      </c>
      <c r="AW103" s="425"/>
      <c r="AX103" s="426"/>
      <c r="AZ103" s="32">
        <f t="shared" si="24"/>
        <v>0</v>
      </c>
      <c r="BJ103" s="2"/>
      <c r="BK103" s="237">
        <v>43</v>
      </c>
      <c r="BL103" s="87" t="str">
        <f t="shared" si="19"/>
        <v>=P</v>
      </c>
      <c r="BM103" s="424" t="str">
        <f t="shared" si="20"/>
        <v>LOAD</v>
      </c>
      <c r="BN103" s="425"/>
      <c r="BO103" s="425"/>
      <c r="BP103" s="425"/>
      <c r="BQ103" s="426"/>
      <c r="BR103" s="237">
        <v>70</v>
      </c>
      <c r="BS103" s="87" t="str">
        <f t="shared" si="21"/>
        <v>0P</v>
      </c>
      <c r="BT103" s="424" t="str">
        <f t="shared" si="22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3"/>
        <v>=</v>
      </c>
      <c r="AO104" s="237">
        <v>71</v>
      </c>
      <c r="AP104" s="87" t="str">
        <f t="shared" si="15"/>
        <v>=P</v>
      </c>
      <c r="AQ104" s="425" t="str">
        <f t="shared" si="16"/>
        <v>LOAD</v>
      </c>
      <c r="AR104" s="425"/>
      <c r="AS104" s="426"/>
      <c r="AT104" s="237">
        <v>72</v>
      </c>
      <c r="AU104" s="87" t="str">
        <f t="shared" si="17"/>
        <v>0P</v>
      </c>
      <c r="AV104" s="425" t="str">
        <f t="shared" si="18"/>
        <v>LOAD</v>
      </c>
      <c r="AW104" s="425"/>
      <c r="AX104" s="426"/>
      <c r="AZ104" s="32">
        <f t="shared" si="24"/>
        <v>0</v>
      </c>
      <c r="BJ104" s="2"/>
      <c r="BK104" s="237">
        <v>43</v>
      </c>
      <c r="BL104" s="87" t="str">
        <f t="shared" si="19"/>
        <v>=P</v>
      </c>
      <c r="BM104" s="424" t="str">
        <f t="shared" si="20"/>
        <v>LOAD</v>
      </c>
      <c r="BN104" s="425"/>
      <c r="BO104" s="425"/>
      <c r="BP104" s="425"/>
      <c r="BQ104" s="426"/>
      <c r="BR104" s="237">
        <v>72</v>
      </c>
      <c r="BS104" s="87" t="str">
        <f t="shared" si="21"/>
        <v>0P</v>
      </c>
      <c r="BT104" s="424" t="str">
        <f t="shared" si="22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3"/>
        <v>=</v>
      </c>
      <c r="AO105" s="237">
        <v>73</v>
      </c>
      <c r="AP105" s="87" t="str">
        <f t="shared" si="15"/>
        <v>=P</v>
      </c>
      <c r="AQ105" s="425" t="str">
        <f t="shared" si="16"/>
        <v>LOAD</v>
      </c>
      <c r="AR105" s="425"/>
      <c r="AS105" s="426"/>
      <c r="AT105" s="237">
        <v>74</v>
      </c>
      <c r="AU105" s="87" t="str">
        <f t="shared" si="17"/>
        <v>0P</v>
      </c>
      <c r="AV105" s="425" t="str">
        <f t="shared" si="18"/>
        <v>LOAD</v>
      </c>
      <c r="AW105" s="425"/>
      <c r="AX105" s="426"/>
      <c r="AZ105" s="32">
        <f t="shared" si="24"/>
        <v>0</v>
      </c>
      <c r="BJ105" s="2"/>
      <c r="BK105" s="237">
        <v>43</v>
      </c>
      <c r="BL105" s="87" t="str">
        <f t="shared" si="19"/>
        <v>=P</v>
      </c>
      <c r="BM105" s="424" t="str">
        <f t="shared" si="20"/>
        <v>LOAD</v>
      </c>
      <c r="BN105" s="425"/>
      <c r="BO105" s="425"/>
      <c r="BP105" s="425"/>
      <c r="BQ105" s="426"/>
      <c r="BR105" s="237">
        <v>74</v>
      </c>
      <c r="BS105" s="87" t="str">
        <f t="shared" si="21"/>
        <v>0P</v>
      </c>
      <c r="BT105" s="424" t="str">
        <f t="shared" si="22"/>
        <v>LOAD</v>
      </c>
      <c r="BU105" s="425"/>
      <c r="BV105" s="425"/>
      <c r="BW105" s="425"/>
      <c r="BX105" s="426"/>
    </row>
    <row r="106" spans="39:76" ht="24" customHeight="1">
      <c r="AM106" s="32">
        <f t="shared" si="23"/>
        <v>0</v>
      </c>
      <c r="AO106" s="237">
        <v>75</v>
      </c>
      <c r="AP106" s="87" t="str">
        <f t="shared" si="15"/>
        <v>0P</v>
      </c>
      <c r="AQ106" s="425" t="str">
        <f t="shared" si="16"/>
        <v>LOAD</v>
      </c>
      <c r="AR106" s="425"/>
      <c r="AS106" s="426"/>
      <c r="AT106" s="237">
        <v>76</v>
      </c>
      <c r="AU106" s="87" t="str">
        <f t="shared" si="17"/>
        <v>0P</v>
      </c>
      <c r="AV106" s="425" t="str">
        <f t="shared" si="18"/>
        <v>LOAD</v>
      </c>
      <c r="AW106" s="425"/>
      <c r="AX106" s="426"/>
      <c r="AZ106" s="32">
        <f t="shared" si="24"/>
        <v>0</v>
      </c>
      <c r="BJ106" s="2"/>
      <c r="BK106" s="237">
        <v>43</v>
      </c>
      <c r="BL106" s="87" t="str">
        <f t="shared" si="19"/>
        <v>0P</v>
      </c>
      <c r="BM106" s="424" t="str">
        <f t="shared" si="20"/>
        <v>LOAD</v>
      </c>
      <c r="BN106" s="425"/>
      <c r="BO106" s="425"/>
      <c r="BP106" s="425"/>
      <c r="BQ106" s="426"/>
      <c r="BR106" s="237">
        <v>76</v>
      </c>
      <c r="BS106" s="87" t="str">
        <f t="shared" si="21"/>
        <v>0P</v>
      </c>
      <c r="BT106" s="424" t="str">
        <f t="shared" si="22"/>
        <v>LOAD</v>
      </c>
      <c r="BU106" s="425"/>
      <c r="BV106" s="425"/>
      <c r="BW106" s="425"/>
      <c r="BX106" s="426"/>
    </row>
    <row r="107" spans="39:76" ht="24" customHeight="1">
      <c r="AM107" s="32">
        <f>IF(I23=0,IF(I44=0,I43,I44),I23)</f>
        <v>0</v>
      </c>
      <c r="AO107" s="237">
        <v>77</v>
      </c>
      <c r="AP107" s="87" t="str">
        <f t="shared" si="15"/>
        <v>0P</v>
      </c>
      <c r="AQ107" s="425" t="str">
        <f>IF(AM107=1,IF($D23="","",$D23),IF(AND(AM107=2,AM106=1),$D23,IF(AND(AM107=3,AM106=1),$D23,$AQ106)))</f>
        <v>LOAD</v>
      </c>
      <c r="AR107" s="425"/>
      <c r="AS107" s="426"/>
      <c r="AT107" s="237">
        <v>78</v>
      </c>
      <c r="AU107" s="87" t="str">
        <f t="shared" si="17"/>
        <v>0P</v>
      </c>
      <c r="AV107" s="425" t="str">
        <f>IF(AZ107=1,IF($S23="","",$S23),IF(AND(AZ107=2,AZ106=1),$S23,IF(AND(AZ107=2,AZ106=3),$S23,IF(AND(AZ107=3,AZ106=1),$S23,IF(AND(AZ107=3,AZ106=2),$S23,$AV106)))))</f>
        <v>LOAD</v>
      </c>
      <c r="AW107" s="425"/>
      <c r="AX107" s="426"/>
      <c r="AZ107" s="32">
        <f>IF(R23=0,IF(R44=0,R43,R44),R23)</f>
        <v>0</v>
      </c>
      <c r="BJ107" s="2"/>
      <c r="BK107" s="237">
        <v>43</v>
      </c>
      <c r="BL107" s="87" t="str">
        <f t="shared" si="19"/>
        <v>0P</v>
      </c>
      <c r="BM107" s="424" t="str">
        <f>IF($AM107=1,IF($D23="","",$D23),IF(AND($AM107=2,$AM106=1),$D23,IF(AND($AM107=3,$AM106=1),$D23,$BM106)))</f>
        <v>LOAD</v>
      </c>
      <c r="BN107" s="425"/>
      <c r="BO107" s="425"/>
      <c r="BP107" s="425"/>
      <c r="BQ107" s="426"/>
      <c r="BR107" s="237">
        <v>78</v>
      </c>
      <c r="BS107" s="87" t="str">
        <f t="shared" si="21"/>
        <v>0P</v>
      </c>
      <c r="BT107" s="424" t="str">
        <f>IF($AZ107=1,IF($S23="","",$S23),IF(AND($AZ107=2,$AZ106=1),$S23,IF(AND($AZ107=2,$AZ106=3),$S23,IF(AND($AZ107=3,$AZ106=1),$S23,IF(AND($AZ107=3,$AZ106=2),$S23,$BT106)))))</f>
        <v>LOAD</v>
      </c>
      <c r="BU107" s="425"/>
      <c r="BV107" s="425"/>
      <c r="BW107" s="425"/>
      <c r="BX107" s="426"/>
    </row>
    <row r="108" spans="39:76" ht="24" customHeight="1">
      <c r="AM108" s="32">
        <f>IF(I24=0,IF(I23=0,I44,I23),I24)</f>
        <v>0</v>
      </c>
      <c r="AO108" s="237">
        <v>79</v>
      </c>
      <c r="AP108" s="87" t="str">
        <f t="shared" si="15"/>
        <v>0P</v>
      </c>
      <c r="AQ108" s="425" t="str">
        <f>IF(AM108=1,IF($D24="","",$D24),IF(AND(AM108=2,AM107=1),$D24,IF(AND(AM108=3,AM107=1),$D24,$AQ107)))</f>
        <v>LOAD</v>
      </c>
      <c r="AR108" s="425"/>
      <c r="AS108" s="426"/>
      <c r="AT108" s="237">
        <v>80</v>
      </c>
      <c r="AU108" s="87" t="str">
        <f t="shared" si="17"/>
        <v>0P</v>
      </c>
      <c r="AV108" s="425" t="str">
        <f>IF(AZ108=1,IF($S24="","",$S24),IF(AND(AZ108=2,AZ107=1),$S24,IF(AND(AZ108=2,AZ107=3),$S24,IF(AND(AZ108=3,AZ107=1),$S24,IF(AND(AZ108=3,AZ107=2),$S24,$AV107)))))</f>
        <v>LOAD</v>
      </c>
      <c r="AW108" s="425"/>
      <c r="AX108" s="426"/>
      <c r="AZ108" s="32">
        <f>IF(R24=0,IF(R23=0,R44,R23),R24)</f>
        <v>0</v>
      </c>
      <c r="BJ108" s="2"/>
      <c r="BK108" s="237">
        <v>43</v>
      </c>
      <c r="BL108" s="87" t="str">
        <f t="shared" si="19"/>
        <v>0P</v>
      </c>
      <c r="BM108" s="424" t="str">
        <f>IF($AM108=1,IF($D24="","",$D24),IF(AND($AM108=2,$AM107=1),$D24,IF(AND($AM108=3,$AM107=1),$D24,$BM107)))</f>
        <v>LOAD</v>
      </c>
      <c r="BN108" s="425"/>
      <c r="BO108" s="425"/>
      <c r="BP108" s="425"/>
      <c r="BQ108" s="426"/>
      <c r="BR108" s="237">
        <v>80</v>
      </c>
      <c r="BS108" s="87" t="str">
        <f t="shared" si="21"/>
        <v>0P</v>
      </c>
      <c r="BT108" s="424" t="str">
        <f>IF($AZ108=1,IF($S24="","",$S24),IF(AND($AZ108=2,$AZ107=1),$S24,IF(AND($AZ108=2,$AZ107=3),$S24,IF(AND($AZ108=3,$AZ107=1),$S24,IF(AND($AZ108=3,$AZ107=2),$S24,$BT107)))))</f>
        <v>LOAD</v>
      </c>
      <c r="BU108" s="425"/>
      <c r="BV108" s="425"/>
      <c r="BW108" s="425"/>
      <c r="BX108" s="426"/>
    </row>
    <row r="109" spans="39:76" ht="24" customHeight="1">
      <c r="AM109" s="32">
        <f>IF(I25=0,IF(I24=0,I23,I24),I25)</f>
        <v>0</v>
      </c>
      <c r="AO109" s="237">
        <v>81</v>
      </c>
      <c r="AP109" s="87" t="str">
        <f t="shared" si="15"/>
        <v>0P</v>
      </c>
      <c r="AQ109" s="425" t="str">
        <f>IF(AM109=1,IF($D25="","",$D25),IF(AND(AM109=2,AM108=1),$D25,IF(AND(AM109=3,AM108=1),$D25,$AQ108)))</f>
        <v>LOAD</v>
      </c>
      <c r="AR109" s="425"/>
      <c r="AS109" s="426"/>
      <c r="AT109" s="237">
        <v>82</v>
      </c>
      <c r="AU109" s="87" t="str">
        <f t="shared" si="17"/>
        <v>0P</v>
      </c>
      <c r="AV109" s="425" t="str">
        <f>IF(AZ109=1,IF($S25="","",$S25),IF(AND(AZ109=2,AZ108=1),$S25,IF(AND(AZ109=2,AZ108=3),$S25,IF(AND(AZ109=3,AZ108=1),$S25,IF(AND(AZ109=3,AZ108=2),$S25,$AV108)))))</f>
        <v>LOAD</v>
      </c>
      <c r="AW109" s="425"/>
      <c r="AX109" s="426"/>
      <c r="AZ109" s="32">
        <f>IF(R25=0,IF(R24=0,R23,R24),R25)</f>
        <v>0</v>
      </c>
      <c r="BJ109" s="2"/>
      <c r="BK109" s="237">
        <v>43</v>
      </c>
      <c r="BL109" s="87" t="str">
        <f t="shared" si="19"/>
        <v>0P</v>
      </c>
      <c r="BM109" s="424" t="str">
        <f>IF($AM109=1,IF($D25="","",$D25),IF(AND($AM109=2,$AM108=1),$D25,IF(AND($AM109=3,$AM108=1),$D25,$BM108)))</f>
        <v>LOAD</v>
      </c>
      <c r="BN109" s="425"/>
      <c r="BO109" s="425"/>
      <c r="BP109" s="425"/>
      <c r="BQ109" s="426"/>
      <c r="BR109" s="237">
        <v>82</v>
      </c>
      <c r="BS109" s="87" t="str">
        <f t="shared" si="21"/>
        <v>0P</v>
      </c>
      <c r="BT109" s="424" t="str">
        <f>IF($AZ109=1,IF($S25="","",$S25),IF(AND($AZ109=2,$AZ108=1),$S25,IF(AND($AZ109=2,$AZ108=3),$S25,IF(AND($AZ109=3,$AZ108=1),$S25,IF(AND($AZ109=3,$AZ108=2),$S25,$BT108)))))</f>
        <v>LOAD</v>
      </c>
      <c r="BU109" s="425"/>
      <c r="BV109" s="425"/>
      <c r="BW109" s="425"/>
      <c r="BX109" s="426"/>
    </row>
    <row r="110" spans="39:76" ht="24" customHeight="1">
      <c r="AM110" s="32" t="e">
        <f>IF(#REF!=0,IF(I25=0,I24,I25),#REF!)</f>
        <v>#REF!</v>
      </c>
      <c r="AO110" s="237">
        <v>83</v>
      </c>
      <c r="AP110" s="87" t="e">
        <f t="shared" si="15"/>
        <v>#REF!</v>
      </c>
      <c r="AQ110" s="425" t="e">
        <f>IF(AM110=1,IF(#REF!="","",#REF!),IF(AND(AM110=2,AM109=1),#REF!,IF(AND(AM110=3,AM109=1),#REF!,$AQ109)))</f>
        <v>#REF!</v>
      </c>
      <c r="AR110" s="425"/>
      <c r="AS110" s="426"/>
      <c r="AT110" s="237">
        <v>84</v>
      </c>
      <c r="AU110" s="87" t="e">
        <f t="shared" si="17"/>
        <v>#REF!</v>
      </c>
      <c r="AV110" s="425" t="e">
        <f>IF(AZ110=1,IF(#REF!="","",#REF!),IF(AND(AZ110=2,AZ109=1),#REF!,IF(AND(AZ110=2,AZ109=3),#REF!,IF(AND(AZ110=3,AZ109=1),#REF!,IF(AND(AZ110=3,AZ109=2),#REF!,$AV109)))))</f>
        <v>#REF!</v>
      </c>
      <c r="AW110" s="425"/>
      <c r="AX110" s="426"/>
      <c r="AZ110" s="32" t="e">
        <f>IF(#REF!=0,IF(R25=0,R24,R25),#REF!)</f>
        <v>#REF!</v>
      </c>
      <c r="BJ110" s="2"/>
      <c r="BK110" s="237">
        <v>43</v>
      </c>
      <c r="BL110" s="87" t="e">
        <f t="shared" si="19"/>
        <v>#REF!</v>
      </c>
      <c r="BM110" s="424" t="e">
        <f>IF($AM110=1,IF(#REF!="","",#REF!),IF(AND($AM110=2,$AM109=1),#REF!,IF(AND($AM110=3,$AM109=1),#REF!,$BM109)))</f>
        <v>#REF!</v>
      </c>
      <c r="BN110" s="425"/>
      <c r="BO110" s="425"/>
      <c r="BP110" s="425"/>
      <c r="BQ110" s="426"/>
      <c r="BR110" s="237">
        <v>84</v>
      </c>
      <c r="BS110" s="87" t="e">
        <f t="shared" si="21"/>
        <v>#REF!</v>
      </c>
      <c r="BT110" s="424" t="e">
        <f>IF($AZ110=1,IF(#REF!="","",#REF!),IF(AND($AZ110=2,$AZ109=1),#REF!,IF(AND($AZ110=2,$AZ109=3),#REF!,IF(AND($AZ110=3,$AZ109=1),#REF!,IF(AND($AZ110=3,$AZ109=2),#REF!,$BT109)))))</f>
        <v>#REF!</v>
      </c>
      <c r="BU110" s="425"/>
      <c r="BV110" s="425"/>
      <c r="BW110" s="425"/>
      <c r="BX110" s="426"/>
    </row>
    <row r="111" spans="39:76" ht="24" customHeight="1">
      <c r="AO111" s="427" t="s">
        <v>86</v>
      </c>
      <c r="AP111" s="427"/>
      <c r="AQ111" s="427"/>
      <c r="AR111" s="427"/>
      <c r="AS111" s="427"/>
      <c r="AT111" s="427"/>
      <c r="AU111" s="427"/>
      <c r="AV111" s="427"/>
      <c r="AW111" s="427"/>
      <c r="AX111" s="427"/>
      <c r="BJ111" s="2"/>
      <c r="BK111" s="427" t="s">
        <v>86</v>
      </c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</row>
    <row r="112" spans="39:76" ht="24" customHeight="1"/>
    <row r="113" spans="39:55" s="2" customFormat="1" ht="26.25" customHeight="1">
      <c r="AM113" s="1"/>
      <c r="AZ113" s="1"/>
    </row>
    <row r="114" spans="39:55" s="2" customFormat="1" ht="24" customHeight="1">
      <c r="AM114" s="1"/>
      <c r="AZ114" s="1"/>
    </row>
    <row r="115" spans="39:55" ht="24" customHeight="1"/>
    <row r="116" spans="39:55" ht="24" customHeight="1"/>
    <row r="117" spans="39:55" ht="24" customHeight="1"/>
    <row r="118" spans="39:55" ht="24" customHeight="1">
      <c r="AX118"/>
      <c r="AY118"/>
      <c r="BA118"/>
      <c r="BB118"/>
      <c r="BC118"/>
    </row>
    <row r="119" spans="39:55" ht="24" customHeight="1">
      <c r="AX119"/>
      <c r="AY119"/>
      <c r="BA119"/>
      <c r="BB119"/>
      <c r="BC119"/>
    </row>
    <row r="120" spans="39:55" ht="24" customHeight="1">
      <c r="AX120"/>
      <c r="AY120"/>
      <c r="BA120"/>
      <c r="BB120"/>
      <c r="BC120"/>
    </row>
    <row r="121" spans="39:55" ht="24" customHeight="1">
      <c r="AX121"/>
      <c r="AY121"/>
      <c r="BA121"/>
      <c r="BB121"/>
      <c r="BC121"/>
    </row>
    <row r="122" spans="39:55" ht="24" customHeight="1">
      <c r="AX122"/>
      <c r="AY122"/>
      <c r="BA122"/>
      <c r="BB122"/>
      <c r="BC122"/>
    </row>
    <row r="123" spans="39:55" ht="24" customHeight="1">
      <c r="AX123"/>
      <c r="AY123"/>
      <c r="BA123"/>
      <c r="BB123"/>
      <c r="BC123"/>
    </row>
    <row r="124" spans="39:55" ht="24" customHeight="1">
      <c r="AX124"/>
      <c r="AY124"/>
      <c r="BA124"/>
      <c r="BB124"/>
      <c r="BC124"/>
    </row>
    <row r="125" spans="39:55" ht="24" customHeight="1">
      <c r="AX125"/>
      <c r="AY125"/>
      <c r="BA125"/>
      <c r="BB125"/>
      <c r="BC125"/>
    </row>
    <row r="126" spans="39:55" ht="24" customHeight="1">
      <c r="AX126"/>
      <c r="AY126"/>
      <c r="BA126"/>
      <c r="BB126"/>
      <c r="BC126"/>
    </row>
    <row r="127" spans="39:55" ht="24" customHeight="1">
      <c r="AX127"/>
      <c r="AY127"/>
      <c r="BA127"/>
      <c r="BB127"/>
      <c r="BC127"/>
    </row>
    <row r="128" spans="39:55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/>
    <row r="134" spans="50:55" ht="24" customHeight="1"/>
    <row r="135" spans="50:55" ht="24" customHeight="1"/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</sheetData>
  <mergeCells count="270">
    <mergeCell ref="AO111:AX111"/>
    <mergeCell ref="BK111:BX111"/>
    <mergeCell ref="AQ109:AS109"/>
    <mergeCell ref="AV109:AX109"/>
    <mergeCell ref="BM109:BQ109"/>
    <mergeCell ref="BT109:BX109"/>
    <mergeCell ref="AQ110:AS110"/>
    <mergeCell ref="AV110:AX110"/>
    <mergeCell ref="BM110:BQ110"/>
    <mergeCell ref="BT110:BX110"/>
    <mergeCell ref="AQ107:AS107"/>
    <mergeCell ref="AV107:AX107"/>
    <mergeCell ref="BM107:BQ107"/>
    <mergeCell ref="BT107:BX107"/>
    <mergeCell ref="AQ108:AS108"/>
    <mergeCell ref="AV108:AX108"/>
    <mergeCell ref="BM108:BQ108"/>
    <mergeCell ref="BT108:BX108"/>
    <mergeCell ref="AQ105:AS105"/>
    <mergeCell ref="AV105:AX105"/>
    <mergeCell ref="BM105:BQ105"/>
    <mergeCell ref="BT105:BX105"/>
    <mergeCell ref="AQ106:AS106"/>
    <mergeCell ref="AV106:AX106"/>
    <mergeCell ref="BM106:BQ106"/>
    <mergeCell ref="BT106:BX106"/>
    <mergeCell ref="AQ103:AS103"/>
    <mergeCell ref="AV103:AX103"/>
    <mergeCell ref="BM103:BQ103"/>
    <mergeCell ref="BT103:BX103"/>
    <mergeCell ref="AQ104:AS104"/>
    <mergeCell ref="AV104:AX104"/>
    <mergeCell ref="BM104:BQ104"/>
    <mergeCell ref="BT104:BX104"/>
    <mergeCell ref="AQ101:AS101"/>
    <mergeCell ref="AV101:AX101"/>
    <mergeCell ref="BM101:BQ101"/>
    <mergeCell ref="BT101:BX101"/>
    <mergeCell ref="AQ102:AS102"/>
    <mergeCell ref="AV102:AX102"/>
    <mergeCell ref="BM102:BQ102"/>
    <mergeCell ref="BT102:BX102"/>
    <mergeCell ref="AQ99:AS99"/>
    <mergeCell ref="AV99:AX99"/>
    <mergeCell ref="BM99:BQ99"/>
    <mergeCell ref="BT99:BX99"/>
    <mergeCell ref="AQ100:AS100"/>
    <mergeCell ref="AV100:AX100"/>
    <mergeCell ref="BM100:BQ100"/>
    <mergeCell ref="BT100:BX100"/>
    <mergeCell ref="AQ97:AS97"/>
    <mergeCell ref="AV97:AX97"/>
    <mergeCell ref="BM97:BQ97"/>
    <mergeCell ref="BT97:BX97"/>
    <mergeCell ref="AQ98:AS98"/>
    <mergeCell ref="AV98:AX98"/>
    <mergeCell ref="BM98:BQ98"/>
    <mergeCell ref="BT98:BX98"/>
    <mergeCell ref="AQ95:AS95"/>
    <mergeCell ref="AV95:AX95"/>
    <mergeCell ref="BM95:BQ95"/>
    <mergeCell ref="BT95:BX95"/>
    <mergeCell ref="AQ96:AS96"/>
    <mergeCell ref="AV96:AX96"/>
    <mergeCell ref="BM96:BQ96"/>
    <mergeCell ref="BT96:BX96"/>
    <mergeCell ref="AQ93:AS93"/>
    <mergeCell ref="AV93:AX93"/>
    <mergeCell ref="BM93:BQ93"/>
    <mergeCell ref="BT93:BX93"/>
    <mergeCell ref="AQ94:AS94"/>
    <mergeCell ref="AV94:AX94"/>
    <mergeCell ref="BM94:BQ94"/>
    <mergeCell ref="BT94:BX94"/>
    <mergeCell ref="AQ91:AS91"/>
    <mergeCell ref="AV91:AX91"/>
    <mergeCell ref="BM91:BQ91"/>
    <mergeCell ref="BT91:BX91"/>
    <mergeCell ref="AQ92:AS92"/>
    <mergeCell ref="AV92:AX92"/>
    <mergeCell ref="BM92:BQ92"/>
    <mergeCell ref="BT92:BX92"/>
    <mergeCell ref="BR89:BS89"/>
    <mergeCell ref="BT89:BX89"/>
    <mergeCell ref="AQ90:AS90"/>
    <mergeCell ref="AV90:AX90"/>
    <mergeCell ref="BM90:BQ90"/>
    <mergeCell ref="BT90:BX90"/>
    <mergeCell ref="AO89:AP89"/>
    <mergeCell ref="AQ89:AS89"/>
    <mergeCell ref="AT89:AU89"/>
    <mergeCell ref="AV89:AX89"/>
    <mergeCell ref="BK89:BL89"/>
    <mergeCell ref="BM89:BQ89"/>
    <mergeCell ref="AO87:AQ87"/>
    <mergeCell ref="AR87:AX87"/>
    <mergeCell ref="BK87:BM87"/>
    <mergeCell ref="BN87:BX87"/>
    <mergeCell ref="AO88:AS88"/>
    <mergeCell ref="AT88:AV88"/>
    <mergeCell ref="AW88:AX88"/>
    <mergeCell ref="BK88:BQ88"/>
    <mergeCell ref="BR88:BT88"/>
    <mergeCell ref="BU88:BX88"/>
    <mergeCell ref="AO83:AX83"/>
    <mergeCell ref="BK83:BX83"/>
    <mergeCell ref="AO85:AX85"/>
    <mergeCell ref="BK85:BX85"/>
    <mergeCell ref="AO86:AQ86"/>
    <mergeCell ref="AR86:AX86"/>
    <mergeCell ref="BK86:BM86"/>
    <mergeCell ref="BN86:BX86"/>
    <mergeCell ref="AQ81:AS81"/>
    <mergeCell ref="AV81:AX81"/>
    <mergeCell ref="BM81:BQ81"/>
    <mergeCell ref="BT81:BX81"/>
    <mergeCell ref="AQ82:AS82"/>
    <mergeCell ref="AV82:AX82"/>
    <mergeCell ref="BM82:BQ82"/>
    <mergeCell ref="BT82:BX82"/>
    <mergeCell ref="AQ79:AS79"/>
    <mergeCell ref="AV79:AX79"/>
    <mergeCell ref="BM79:BQ79"/>
    <mergeCell ref="BT79:BX79"/>
    <mergeCell ref="AQ80:AS80"/>
    <mergeCell ref="AV80:AX80"/>
    <mergeCell ref="BM80:BQ80"/>
    <mergeCell ref="BT80:BX80"/>
    <mergeCell ref="AQ77:AS77"/>
    <mergeCell ref="AV77:AX77"/>
    <mergeCell ref="BM77:BQ77"/>
    <mergeCell ref="BT77:BX77"/>
    <mergeCell ref="AQ78:AS78"/>
    <mergeCell ref="AV78:AX78"/>
    <mergeCell ref="BM78:BQ78"/>
    <mergeCell ref="BT78:BX78"/>
    <mergeCell ref="AQ75:AS75"/>
    <mergeCell ref="AV75:AX75"/>
    <mergeCell ref="BM75:BQ75"/>
    <mergeCell ref="BT75:BX75"/>
    <mergeCell ref="AQ76:AS76"/>
    <mergeCell ref="AV76:AX76"/>
    <mergeCell ref="BM76:BQ76"/>
    <mergeCell ref="BT76:BX76"/>
    <mergeCell ref="AQ73:AS73"/>
    <mergeCell ref="AV73:AX73"/>
    <mergeCell ref="BM73:BQ73"/>
    <mergeCell ref="BT73:BX73"/>
    <mergeCell ref="AQ74:AS74"/>
    <mergeCell ref="AV74:AX74"/>
    <mergeCell ref="BM74:BQ74"/>
    <mergeCell ref="BT74:BX74"/>
    <mergeCell ref="AQ71:AS71"/>
    <mergeCell ref="AV71:AX71"/>
    <mergeCell ref="BM71:BQ71"/>
    <mergeCell ref="BT71:BX71"/>
    <mergeCell ref="AQ72:AS72"/>
    <mergeCell ref="AV72:AX72"/>
    <mergeCell ref="BM72:BQ72"/>
    <mergeCell ref="BT72:BX72"/>
    <mergeCell ref="AQ69:AS69"/>
    <mergeCell ref="AV69:AX69"/>
    <mergeCell ref="BM69:BQ69"/>
    <mergeCell ref="BT69:BX69"/>
    <mergeCell ref="AQ70:AS70"/>
    <mergeCell ref="AV70:AX70"/>
    <mergeCell ref="BM70:BQ70"/>
    <mergeCell ref="BT70:BX70"/>
    <mergeCell ref="AQ67:AS67"/>
    <mergeCell ref="AV67:AX67"/>
    <mergeCell ref="BM67:BQ67"/>
    <mergeCell ref="BT67:BX67"/>
    <mergeCell ref="AQ68:AS68"/>
    <mergeCell ref="AV68:AX68"/>
    <mergeCell ref="BM68:BQ68"/>
    <mergeCell ref="BT68:BX68"/>
    <mergeCell ref="AQ65:AS65"/>
    <mergeCell ref="AV65:AX65"/>
    <mergeCell ref="BM65:BQ65"/>
    <mergeCell ref="BT65:BX65"/>
    <mergeCell ref="AQ66:AS66"/>
    <mergeCell ref="AV66:AX66"/>
    <mergeCell ref="BM66:BQ66"/>
    <mergeCell ref="BT66:BX66"/>
    <mergeCell ref="AQ63:AS63"/>
    <mergeCell ref="AV63:AX63"/>
    <mergeCell ref="BM63:BQ63"/>
    <mergeCell ref="BT63:BX63"/>
    <mergeCell ref="AQ64:AS64"/>
    <mergeCell ref="AV64:AX64"/>
    <mergeCell ref="BM64:BQ64"/>
    <mergeCell ref="BT64:BX64"/>
    <mergeCell ref="BR61:BS61"/>
    <mergeCell ref="BT61:BX61"/>
    <mergeCell ref="AQ62:AS62"/>
    <mergeCell ref="AV62:AX62"/>
    <mergeCell ref="BM62:BQ62"/>
    <mergeCell ref="BT62:BX62"/>
    <mergeCell ref="AO61:AP61"/>
    <mergeCell ref="AQ61:AS61"/>
    <mergeCell ref="AT61:AU61"/>
    <mergeCell ref="AV61:AX61"/>
    <mergeCell ref="BK61:BL61"/>
    <mergeCell ref="BM61:BQ61"/>
    <mergeCell ref="AO60:AS60"/>
    <mergeCell ref="AT60:AV60"/>
    <mergeCell ref="AW60:AX60"/>
    <mergeCell ref="BK60:BQ60"/>
    <mergeCell ref="D27:E27"/>
    <mergeCell ref="AW56:AX56"/>
    <mergeCell ref="BU56:BX56"/>
    <mergeCell ref="AO57:AX57"/>
    <mergeCell ref="BK57:BX57"/>
    <mergeCell ref="D23:W23"/>
    <mergeCell ref="E24:W24"/>
    <mergeCell ref="E25:W25"/>
    <mergeCell ref="BR60:BT60"/>
    <mergeCell ref="BU60:BX60"/>
    <mergeCell ref="AO58:AQ58"/>
    <mergeCell ref="AR58:AX58"/>
    <mergeCell ref="BK58:BM58"/>
    <mergeCell ref="BN58:BX58"/>
    <mergeCell ref="AO59:AQ59"/>
    <mergeCell ref="AR59:AX59"/>
    <mergeCell ref="BK59:BM59"/>
    <mergeCell ref="BN59:BX59"/>
    <mergeCell ref="D14:H14"/>
    <mergeCell ref="S14:W14"/>
    <mergeCell ref="D15:H15"/>
    <mergeCell ref="S15:W15"/>
    <mergeCell ref="U18:W18"/>
    <mergeCell ref="D21:E21"/>
    <mergeCell ref="AC9:AE9"/>
    <mergeCell ref="AG9:AH9"/>
    <mergeCell ref="D12:H12"/>
    <mergeCell ref="S12:W12"/>
    <mergeCell ref="D13:H13"/>
    <mergeCell ref="S13:W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E1:H1"/>
    <mergeCell ref="K1:M1"/>
    <mergeCell ref="O1:S1"/>
    <mergeCell ref="V1:W1"/>
    <mergeCell ref="K2:M2"/>
    <mergeCell ref="L4:M4"/>
    <mergeCell ref="O4:P4"/>
    <mergeCell ref="S4:V4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</mergeCells>
  <conditionalFormatting sqref="I5">
    <cfRule type="expression" dxfId="1117" priority="33" stopIfTrue="1">
      <formula>IF(ISBLANK(I6),TRUE)</formula>
    </cfRule>
  </conditionalFormatting>
  <conditionalFormatting sqref="T21:W21 O20:S20 T19:T20 P18:P19 S18:S19 Q19:R19">
    <cfRule type="expression" dxfId="1116" priority="32" stopIfTrue="1">
      <formula>IF(AND(ISBLANK($M$19:$N$19)),TRUE)</formula>
    </cfRule>
  </conditionalFormatting>
  <conditionalFormatting sqref="O18">
    <cfRule type="expression" dxfId="1115" priority="31" stopIfTrue="1">
      <formula>IF(AND(ISBLANK($I$19:$K$19)),TRUE)</formula>
    </cfRule>
  </conditionalFormatting>
  <conditionalFormatting sqref="Q18:R18">
    <cfRule type="expression" dxfId="1114" priority="30" stopIfTrue="1">
      <formula>IF(AND(ISBLANK($M$19:$N$19)),TRUE)</formula>
    </cfRule>
  </conditionalFormatting>
  <conditionalFormatting sqref="M17:N18">
    <cfRule type="expression" dxfId="1113" priority="29" stopIfTrue="1">
      <formula>NOT(ISBLANK(M$19))</formula>
    </cfRule>
  </conditionalFormatting>
  <conditionalFormatting sqref="N43">
    <cfRule type="expression" dxfId="1112" priority="27" stopIfTrue="1">
      <formula>IF(AND($V$6&gt;0,$I$4&lt;=$V$6),TRUE)</formula>
    </cfRule>
    <cfRule type="expression" dxfId="1111" priority="28" stopIfTrue="1">
      <formula>IF(AND($V$6&gt;0,$I$4*0.8&lt;=$V$6),TRUE)</formula>
    </cfRule>
  </conditionalFormatting>
  <conditionalFormatting sqref="M19:N19">
    <cfRule type="expression" dxfId="1110" priority="26" stopIfTrue="1">
      <formula>IF(ISBLANK(M19),TRUE)</formula>
    </cfRule>
  </conditionalFormatting>
  <conditionalFormatting sqref="X12:X16">
    <cfRule type="expression" dxfId="1109" priority="25" stopIfTrue="1">
      <formula>IF(AND($P12&lt;&gt;0,ISBLANK($X12)),TRUE)</formula>
    </cfRule>
  </conditionalFormatting>
  <conditionalFormatting sqref="C12:C16">
    <cfRule type="expression" dxfId="1108" priority="24" stopIfTrue="1">
      <formula>IF(AND($K12&lt;&gt;0,ISBLANK($C12)),TRUE)</formula>
    </cfRule>
  </conditionalFormatting>
  <conditionalFormatting sqref="I6">
    <cfRule type="expression" dxfId="1107" priority="21" stopIfTrue="1">
      <formula>IF(OR(ISBLANK($I$6),$V$6=0),TRUE)</formula>
    </cfRule>
    <cfRule type="expression" dxfId="1106" priority="22" stopIfTrue="1">
      <formula>IF(OR($I$6&gt;$I$4,$I$6&lt;=$V$6),TRUE)</formula>
    </cfRule>
    <cfRule type="expression" dxfId="1105" priority="23" stopIfTrue="1">
      <formula>IF(OR($I$6&lt;$I$4,$I$6*0.8&lt;=$V$6),TRUE)</formula>
    </cfRule>
  </conditionalFormatting>
  <conditionalFormatting sqref="I7">
    <cfRule type="expression" dxfId="1104" priority="19" stopIfTrue="1">
      <formula>IF(ISBLANK($I$6),IF($I$7&gt;=$I$5,TRUE,FALSE),IF($I$7&gt;=$I$6,TRUE,FALSE))</formula>
    </cfRule>
    <cfRule type="expression" dxfId="1103" priority="20" stopIfTrue="1">
      <formula>IF(ISBLANK($I$6),IF($I$7&gt;=$I$5*0.8,TRUE,FALSE),IF($I$7&gt;=$I$6*0.8,TRUE,FALSE))</formula>
    </cfRule>
  </conditionalFormatting>
  <conditionalFormatting sqref="O4:O7 I4 L4:L7">
    <cfRule type="expression" dxfId="1102" priority="18" stopIfTrue="1">
      <formula>IF(AND(ISBLANK(#REF!),NOT(ISBLANK(#REF!))),TRUE)</formula>
    </cfRule>
  </conditionalFormatting>
  <conditionalFormatting sqref="J12">
    <cfRule type="expression" dxfId="1101" priority="16" stopIfTrue="1">
      <formula>IF(J12&lt;K12/$F$4,TRUE,FALSE)</formula>
    </cfRule>
    <cfRule type="expression" dxfId="1100" priority="17" stopIfTrue="1">
      <formula>IF(J12*0.8&lt;K12/$F$4,TRUE,FALSE)</formula>
    </cfRule>
  </conditionalFormatting>
  <conditionalFormatting sqref="Q14">
    <cfRule type="expression" dxfId="1099" priority="14" stopIfTrue="1">
      <formula>IF(Q14&lt;P14/$F$4,TRUE,FALSE)</formula>
    </cfRule>
    <cfRule type="expression" dxfId="1098" priority="15" stopIfTrue="1">
      <formula>IF(Q14*0.8&lt;P14/$F$4,TRUE,FALSE)</formula>
    </cfRule>
  </conditionalFormatting>
  <conditionalFormatting sqref="Q12">
    <cfRule type="expression" dxfId="1097" priority="12" stopIfTrue="1">
      <formula>IF(Q12&lt;SUM(P12:P13)/$F$5,TRUE,FALSE)</formula>
    </cfRule>
    <cfRule type="expression" dxfId="1096" priority="13" stopIfTrue="1">
      <formula>IF(Q12*0.8&lt;SUM(P12:P13)/$F$5,TRUE,FALSE)</formula>
    </cfRule>
  </conditionalFormatting>
  <conditionalFormatting sqref="J13">
    <cfRule type="expression" dxfId="1095" priority="10" stopIfTrue="1">
      <formula>IF(J13&lt;K13/$F$4,TRUE,FALSE)</formula>
    </cfRule>
    <cfRule type="expression" dxfId="1094" priority="11" stopIfTrue="1">
      <formula>IF(J13*0.8&lt;K13/$F$4,TRUE,FALSE)</formula>
    </cfRule>
  </conditionalFormatting>
  <conditionalFormatting sqref="J14">
    <cfRule type="expression" dxfId="1093" priority="8" stopIfTrue="1">
      <formula>IF(J14&lt;K14/$F$4,TRUE,FALSE)</formula>
    </cfRule>
    <cfRule type="expression" dxfId="1092" priority="9" stopIfTrue="1">
      <formula>IF(J14*0.8&lt;K14/$F$4,TRUE,FALSE)</formula>
    </cfRule>
  </conditionalFormatting>
  <conditionalFormatting sqref="J15">
    <cfRule type="expression" dxfId="1091" priority="6" stopIfTrue="1">
      <formula>IF(J15&lt;K15/$F$4,TRUE,FALSE)</formula>
    </cfRule>
    <cfRule type="expression" dxfId="1090" priority="7" stopIfTrue="1">
      <formula>IF(J15*0.8&lt;K15/$F$4,TRUE,FALSE)</formula>
    </cfRule>
  </conditionalFormatting>
  <conditionalFormatting sqref="Q15">
    <cfRule type="expression" dxfId="1089" priority="4" stopIfTrue="1">
      <formula>IF(Q15&lt;P15/$F$4,TRUE,FALSE)</formula>
    </cfRule>
    <cfRule type="expression" dxfId="1088" priority="5" stopIfTrue="1">
      <formula>IF(Q15*0.8&lt;P15/$F$4,TRUE,FALSE)</formula>
    </cfRule>
  </conditionalFormatting>
  <conditionalFormatting sqref="Q12:Q13">
    <cfRule type="expression" dxfId="1087" priority="1" stopIfTrue="1">
      <formula>IF(Q12&lt;P12/$F$4,TRUE,FALSE)</formula>
    </cfRule>
    <cfRule type="expression" dxfId="1086" priority="2" stopIfTrue="1">
      <formula>IF(Q12*0.8&lt;P12/$F$4,TRUE,FALSE)</formula>
    </cfRule>
  </conditionalFormatting>
  <conditionalFormatting sqref="Y11:Z11 A11:B11">
    <cfRule type="expression" dxfId="1085" priority="51" stopIfTrue="1">
      <formula>IF($AK$36/$P$36&gt;=0.5,TRUE)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1"/>
  <sheetViews>
    <sheetView showGridLines="0" topLeftCell="C1" zoomScale="80" zoomScaleNormal="80" workbookViewId="0">
      <selection activeCell="E31" sqref="E31:L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76" ht="25.5" customHeight="1">
      <c r="A1" s="1"/>
      <c r="B1" s="1"/>
      <c r="C1" s="2"/>
      <c r="D1" s="4" t="s">
        <v>0</v>
      </c>
      <c r="E1" s="347" t="s">
        <v>211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195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6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76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76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125</v>
      </c>
      <c r="J4" s="2"/>
      <c r="K4" s="14" t="s">
        <v>7</v>
      </c>
      <c r="L4" s="350" t="s">
        <v>196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76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>
        <v>125</v>
      </c>
      <c r="J5" s="2"/>
      <c r="K5" s="14" t="s">
        <v>12</v>
      </c>
      <c r="L5" s="242" t="s">
        <v>197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76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42" t="s">
        <v>18</v>
      </c>
      <c r="M6" s="76"/>
      <c r="N6" s="14" t="s">
        <v>14</v>
      </c>
      <c r="O6" s="368"/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76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IF(ISBLANK(P20),N43,O21)</f>
        <v>4</v>
      </c>
      <c r="J7" s="2"/>
      <c r="K7" s="14"/>
      <c r="L7" s="76"/>
      <c r="M7" s="76"/>
      <c r="N7" s="14" t="s">
        <v>143</v>
      </c>
      <c r="O7" s="368"/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76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76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26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26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76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41" t="s">
        <v>25</v>
      </c>
      <c r="AC10" s="241" t="s">
        <v>34</v>
      </c>
      <c r="AD10" s="241" t="s">
        <v>35</v>
      </c>
      <c r="AE10" s="241" t="s">
        <v>36</v>
      </c>
      <c r="AF10" s="78" t="s">
        <v>37</v>
      </c>
      <c r="AG10" s="241" t="s">
        <v>38</v>
      </c>
      <c r="AH10" s="241" t="s">
        <v>39</v>
      </c>
      <c r="AI10" s="241" t="s">
        <v>40</v>
      </c>
      <c r="AJ10" s="241" t="s">
        <v>31</v>
      </c>
      <c r="AK10" s="78" t="s">
        <v>41</v>
      </c>
    </row>
    <row r="11" spans="1:76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76" ht="24" customHeight="1" thickTop="1">
      <c r="A12" s="34"/>
      <c r="B12" s="34"/>
      <c r="C12" s="82"/>
      <c r="D12" s="391" t="s">
        <v>198</v>
      </c>
      <c r="E12" s="392"/>
      <c r="F12" s="392"/>
      <c r="G12" s="392"/>
      <c r="H12" s="392"/>
      <c r="I12" s="236">
        <v>1</v>
      </c>
      <c r="J12" s="236"/>
      <c r="K12" s="236"/>
      <c r="L12" s="236">
        <v>1</v>
      </c>
      <c r="M12" s="30" t="str">
        <f>IF(SUM(K12,P12)&gt;0,SUM(K12,P12),"")</f>
        <v/>
      </c>
      <c r="N12" s="31"/>
      <c r="O12" s="23">
        <v>2</v>
      </c>
      <c r="P12" s="236"/>
      <c r="Q12" s="236"/>
      <c r="R12" s="236">
        <v>1</v>
      </c>
      <c r="S12" s="372" t="s">
        <v>198</v>
      </c>
      <c r="T12" s="373"/>
      <c r="U12" s="373"/>
      <c r="V12" s="373"/>
      <c r="W12" s="374"/>
      <c r="X12" s="82"/>
      <c r="Y12" s="34"/>
      <c r="Z12" s="34"/>
      <c r="AA12" s="2"/>
      <c r="AB12" s="32">
        <f t="shared" ref="AB12:AB15" si="0">IF(AND($C12="P",$X12="P"),SUM($K12,$P12),IF($C12="P",$K12,IF($X12="P",$P12,0)))</f>
        <v>0</v>
      </c>
      <c r="AC12" s="32">
        <f t="shared" ref="AC12:AC15" si="1">IF(AND($C12="I",$X12="I"),SUM($K12,$P12),IF($C12="I",$K12,IF($X12="I",$P12,0)))</f>
        <v>0</v>
      </c>
      <c r="AD12" s="32">
        <f t="shared" ref="AD12:AD15" si="2">IF(AND($C12="F",$X12="F"),SUM($K12,$P12),IF($C12="F",$K12,IF($X12="F",$P12,0)))</f>
        <v>0</v>
      </c>
      <c r="AE12" s="32">
        <f t="shared" ref="AE12:AE15" si="3">IF(AND($C12="HID",$X12="HID"),SUM($K12,$P12),IF($C12="HID",$K12,IF($X12="HID",$P12,0)))</f>
        <v>0</v>
      </c>
      <c r="AF12" s="32">
        <f t="shared" ref="AF12:AF15" si="4">IF(AND($C12="R",$X12="R"),SUM($K12,$P12),IF($C12="R",$K12,IF($X12="R",$P12,0)))</f>
        <v>0</v>
      </c>
      <c r="AG12" s="32">
        <f t="shared" ref="AG12:AG15" si="5">IF(AND($C12="LM",$X12="LM"),SUM($K12,$P12),IF($C12="LM",$K12,IF($X12="LM",$P12,0)))</f>
        <v>0</v>
      </c>
      <c r="AH12" s="32">
        <f t="shared" ref="AH12:AH15" si="6">IF(AND($C12="M",$X12="M"),SUM($K12,$P12),IF($C12="M",$K12,IF($X12="M",$P12,0)))</f>
        <v>0</v>
      </c>
      <c r="AI12" s="32">
        <f t="shared" ref="AI12:AI15" si="7">IF(AND($C12="H",$X12="H"),SUM($K12,$P12),IF($C12="H",$K12,IF($X12="H",$P12,0)))</f>
        <v>0</v>
      </c>
      <c r="AJ12" s="32">
        <f t="shared" ref="AJ12:AJ15" si="8">IF(AND($C12="C",$X12="C"),SUM($K12,$P12),IF($C12="C",$K12,IF($X12="C",$P12,0)))</f>
        <v>0</v>
      </c>
      <c r="AK12" s="32">
        <f t="shared" ref="AK12:AK15" si="9">IF(AND($C12="O",$X12="O"),SUM($K12,$P12),IF($C12="O",$K12,IF($X12="O",$P12,0)))</f>
        <v>0</v>
      </c>
    </row>
    <row r="13" spans="1:76" ht="24" customHeight="1">
      <c r="A13" s="34"/>
      <c r="B13" s="34"/>
      <c r="C13" s="82" t="s">
        <v>37</v>
      </c>
      <c r="D13" s="391" t="s">
        <v>199</v>
      </c>
      <c r="E13" s="392"/>
      <c r="F13" s="392"/>
      <c r="G13" s="392"/>
      <c r="H13" s="392"/>
      <c r="I13" s="236">
        <v>1</v>
      </c>
      <c r="J13" s="236">
        <v>20</v>
      </c>
      <c r="K13" s="236">
        <v>180</v>
      </c>
      <c r="L13" s="236">
        <v>3</v>
      </c>
      <c r="M13" s="31"/>
      <c r="N13" s="30">
        <f>IF(SUM(K13,P13)&gt;0,SUM(K13,P13),"")</f>
        <v>180</v>
      </c>
      <c r="O13" s="23">
        <v>4</v>
      </c>
      <c r="P13" s="236"/>
      <c r="Q13" s="236"/>
      <c r="R13" s="236">
        <v>1</v>
      </c>
      <c r="S13" s="372" t="s">
        <v>198</v>
      </c>
      <c r="T13" s="373"/>
      <c r="U13" s="373"/>
      <c r="V13" s="373"/>
      <c r="W13" s="374"/>
      <c r="X13" s="82"/>
      <c r="Y13" s="34"/>
      <c r="Z13" s="34"/>
      <c r="AA13" s="2"/>
      <c r="AB13" s="32">
        <f t="shared" si="0"/>
        <v>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180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76" ht="24" customHeight="1">
      <c r="A14" s="34"/>
      <c r="B14" s="34"/>
      <c r="C14" s="82"/>
      <c r="D14" s="391" t="s">
        <v>198</v>
      </c>
      <c r="E14" s="392"/>
      <c r="F14" s="392"/>
      <c r="G14" s="392"/>
      <c r="H14" s="392"/>
      <c r="I14" s="236">
        <v>1</v>
      </c>
      <c r="J14" s="236"/>
      <c r="K14" s="236"/>
      <c r="L14" s="236">
        <v>5</v>
      </c>
      <c r="M14" s="30">
        <f>IF(SUM(K14,P14)&gt;0,SUM(K14,P14),"")</f>
        <v>360</v>
      </c>
      <c r="N14" s="31"/>
      <c r="O14" s="23">
        <v>6</v>
      </c>
      <c r="P14" s="34">
        <f>180*2</f>
        <v>360</v>
      </c>
      <c r="Q14" s="236">
        <v>20</v>
      </c>
      <c r="R14" s="236">
        <v>1</v>
      </c>
      <c r="S14" s="372" t="s">
        <v>184</v>
      </c>
      <c r="T14" s="373"/>
      <c r="U14" s="373"/>
      <c r="V14" s="373"/>
      <c r="W14" s="374"/>
      <c r="X14" s="82" t="s">
        <v>37</v>
      </c>
      <c r="Y14" s="34"/>
      <c r="Z14" s="34"/>
      <c r="AA14" s="2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360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76" ht="24" customHeight="1" thickBot="1">
      <c r="A15" s="34"/>
      <c r="B15" s="34"/>
      <c r="C15" s="82" t="s">
        <v>37</v>
      </c>
      <c r="D15" s="391" t="s">
        <v>199</v>
      </c>
      <c r="E15" s="392"/>
      <c r="F15" s="392"/>
      <c r="G15" s="392"/>
      <c r="H15" s="392"/>
      <c r="I15" s="236">
        <v>1</v>
      </c>
      <c r="J15" s="236">
        <v>20</v>
      </c>
      <c r="K15" s="34">
        <v>180</v>
      </c>
      <c r="L15" s="33">
        <v>7</v>
      </c>
      <c r="M15" s="31"/>
      <c r="N15" s="30">
        <f>IF(SUM(K15,P15)&gt;0,SUM(K15,P15),"")</f>
        <v>330</v>
      </c>
      <c r="O15" s="236">
        <v>8</v>
      </c>
      <c r="P15" s="236">
        <f>75*2</f>
        <v>150</v>
      </c>
      <c r="Q15" s="236">
        <v>15</v>
      </c>
      <c r="R15" s="236">
        <v>1</v>
      </c>
      <c r="S15" s="372" t="s">
        <v>175</v>
      </c>
      <c r="T15" s="373"/>
      <c r="U15" s="373"/>
      <c r="V15" s="373"/>
      <c r="W15" s="374"/>
      <c r="X15" s="82" t="s">
        <v>34</v>
      </c>
      <c r="Y15" s="34"/>
      <c r="Z15" s="34"/>
      <c r="AA15" s="2"/>
      <c r="AB15" s="32">
        <f t="shared" si="0"/>
        <v>0</v>
      </c>
      <c r="AC15" s="32">
        <f t="shared" si="1"/>
        <v>150</v>
      </c>
      <c r="AD15" s="32">
        <f t="shared" si="2"/>
        <v>0</v>
      </c>
      <c r="AE15" s="32">
        <f t="shared" si="3"/>
        <v>0</v>
      </c>
      <c r="AF15" s="32">
        <f t="shared" si="4"/>
        <v>180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76" s="2" customFormat="1" ht="24" hidden="1" customHeight="1" thickBot="1">
      <c r="A16" s="34"/>
      <c r="B16" s="35"/>
      <c r="C16" s="35"/>
      <c r="D16" s="125"/>
      <c r="E16" s="243"/>
      <c r="F16" s="243"/>
      <c r="G16" s="243"/>
      <c r="H16" s="243"/>
      <c r="I16" s="1"/>
      <c r="J16" s="1"/>
      <c r="K16" s="1"/>
      <c r="L16" s="1"/>
      <c r="M16" s="31"/>
      <c r="N16" s="30"/>
      <c r="O16" s="1"/>
      <c r="P16" s="1"/>
      <c r="Q16" s="1"/>
      <c r="R16" s="1"/>
      <c r="S16" s="243"/>
      <c r="T16" s="243"/>
      <c r="U16" s="239"/>
      <c r="V16" s="239"/>
      <c r="W16" s="240"/>
      <c r="X16" s="35"/>
      <c r="Y16" s="35"/>
      <c r="Z16" s="34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M16" s="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2" customFormat="1" ht="24.75" customHeight="1" thickTop="1">
      <c r="A17" s="34"/>
      <c r="B17" s="83"/>
      <c r="C17" s="83"/>
      <c r="D17" s="8"/>
      <c r="K17" s="1"/>
      <c r="L17" s="14" t="s">
        <v>42</v>
      </c>
      <c r="M17" s="84">
        <f>IF(SUM(M12:M16)&gt;0,SUM(M12:M16),"")</f>
        <v>360</v>
      </c>
      <c r="N17" s="84">
        <f>IF(SUM(N12:N16)&gt;0,SUM(N12:N16),"")</f>
        <v>510</v>
      </c>
      <c r="O17" s="35" t="s">
        <v>43</v>
      </c>
      <c r="P17" s="36">
        <f>SUM(M17:N17)</f>
        <v>870</v>
      </c>
      <c r="Q17" s="37"/>
      <c r="R17" s="1"/>
      <c r="S17" s="1"/>
      <c r="U17" s="11"/>
      <c r="V17" s="11"/>
      <c r="W17" s="13"/>
      <c r="X17" s="83"/>
      <c r="Y17" s="83"/>
      <c r="Z17" s="34"/>
      <c r="AB17" s="38">
        <f t="shared" ref="AB17:AK17" si="10">SUM(AB11:AB15)</f>
        <v>0</v>
      </c>
      <c r="AC17" s="38">
        <f t="shared" si="10"/>
        <v>150</v>
      </c>
      <c r="AD17" s="38">
        <f t="shared" si="10"/>
        <v>0</v>
      </c>
      <c r="AE17" s="38">
        <f t="shared" si="10"/>
        <v>0</v>
      </c>
      <c r="AF17" s="38">
        <f t="shared" si="10"/>
        <v>720</v>
      </c>
      <c r="AG17" s="38">
        <f t="shared" si="10"/>
        <v>0</v>
      </c>
      <c r="AH17" s="38">
        <f t="shared" si="10"/>
        <v>0</v>
      </c>
      <c r="AI17" s="38">
        <f t="shared" si="10"/>
        <v>0</v>
      </c>
      <c r="AJ17" s="38">
        <f t="shared" si="10"/>
        <v>0</v>
      </c>
      <c r="AK17" s="38">
        <f t="shared" si="10"/>
        <v>0</v>
      </c>
      <c r="AM17" s="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1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2" customFormat="1" ht="24.75" customHeight="1">
      <c r="A18" s="34"/>
      <c r="B18" s="83"/>
      <c r="C18" s="83"/>
      <c r="D18" s="8"/>
      <c r="K18" s="1"/>
      <c r="L18" s="14" t="s">
        <v>100</v>
      </c>
      <c r="M18" s="39">
        <f>IF(M17="","",ROUND(M17/$F$4,3))</f>
        <v>3</v>
      </c>
      <c r="N18" s="39">
        <f>IF(N17="","",ROUND(N17/$F$4,3))</f>
        <v>4.25</v>
      </c>
      <c r="O18" s="40"/>
      <c r="P18" s="41"/>
      <c r="Q18" s="42" t="s">
        <v>44</v>
      </c>
      <c r="R18" s="42" t="s">
        <v>45</v>
      </c>
      <c r="S18" s="43"/>
      <c r="U18" s="393" t="s">
        <v>46</v>
      </c>
      <c r="V18" s="394"/>
      <c r="W18" s="395"/>
      <c r="X18" s="83"/>
      <c r="Y18" s="83"/>
      <c r="Z18" s="34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24.75" customHeight="1">
      <c r="A19" s="34">
        <v>1</v>
      </c>
      <c r="B19" s="83"/>
      <c r="C19" s="83"/>
      <c r="D19" s="8"/>
      <c r="E19" s="18"/>
      <c r="F19" s="44"/>
      <c r="G19" s="44"/>
      <c r="H19" s="44"/>
      <c r="I19" s="44"/>
      <c r="K19" s="1"/>
      <c r="L19" s="14" t="s">
        <v>47</v>
      </c>
      <c r="M19" s="45"/>
      <c r="N19" s="45"/>
      <c r="O19" s="18"/>
      <c r="P19" s="46" t="s">
        <v>48</v>
      </c>
      <c r="Q19" s="47">
        <v>39063</v>
      </c>
      <c r="R19" s="47">
        <v>39087</v>
      </c>
      <c r="S19" s="43"/>
      <c r="U19" s="236" t="s">
        <v>49</v>
      </c>
      <c r="V19" s="236"/>
      <c r="W19" s="48"/>
      <c r="X19" s="83"/>
      <c r="Y19" s="83"/>
      <c r="Z19" s="34"/>
      <c r="AB19"/>
      <c r="AC19"/>
      <c r="AD19"/>
      <c r="AE19"/>
      <c r="AF19"/>
      <c r="AG19"/>
      <c r="AH19"/>
      <c r="AI19"/>
      <c r="AJ19"/>
      <c r="AK19"/>
      <c r="AM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24.75" customHeight="1">
      <c r="A20" s="34"/>
      <c r="B20" s="83"/>
      <c r="C20" s="83"/>
      <c r="D20" s="8"/>
      <c r="F20" s="44"/>
      <c r="G20" s="44"/>
      <c r="H20" s="44"/>
      <c r="I20" s="44"/>
      <c r="K20" s="1"/>
      <c r="L20" s="14" t="s">
        <v>52</v>
      </c>
      <c r="M20" s="85">
        <f>IF(ISBLANK(M19),M17,M19*$F$4)</f>
        <v>360</v>
      </c>
      <c r="N20" s="85">
        <f>IF(ISBLANK(N19),N17,N19*$F$4)</f>
        <v>510</v>
      </c>
      <c r="O20" s="49" t="s">
        <v>43</v>
      </c>
      <c r="P20" s="43">
        <f>SUM(M20:N20)</f>
        <v>870</v>
      </c>
      <c r="Q20" s="49"/>
      <c r="R20" s="1"/>
      <c r="S20" s="37"/>
      <c r="U20" s="50">
        <f>IF(OR(M17="",N17=""),"",IF(M17&gt;=N17,(M17-N17)/M17,(N17-M17)/N17))</f>
        <v>0.29411764705882354</v>
      </c>
      <c r="V20" s="50"/>
      <c r="W20" s="51"/>
      <c r="X20" s="83"/>
      <c r="Y20" s="83"/>
      <c r="Z20" s="34"/>
      <c r="AB20"/>
      <c r="AC20"/>
      <c r="AD20"/>
      <c r="AE20"/>
      <c r="AF20"/>
      <c r="AG20"/>
      <c r="AH20"/>
      <c r="AI20"/>
      <c r="AJ20"/>
      <c r="AK20"/>
      <c r="AM20" s="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24.75" customHeight="1" thickBot="1">
      <c r="A21" s="34"/>
      <c r="B21" s="83"/>
      <c r="C21" s="83"/>
      <c r="D21" s="396"/>
      <c r="E21" s="397"/>
      <c r="F21" s="53"/>
      <c r="G21" s="53"/>
      <c r="H21" s="53"/>
      <c r="I21" s="238"/>
      <c r="J21" s="54" t="s">
        <v>53</v>
      </c>
      <c r="K21" s="55">
        <f>IF(ISBLANK(P20),connected_va,P20)</f>
        <v>870</v>
      </c>
      <c r="L21" s="56" t="s">
        <v>194</v>
      </c>
      <c r="M21" s="57"/>
      <c r="N21" s="58">
        <f>$F$5</f>
        <v>240</v>
      </c>
      <c r="O21" s="238">
        <f>ROUND(K21/F5,0)</f>
        <v>4</v>
      </c>
      <c r="P21" s="56" t="s">
        <v>56</v>
      </c>
      <c r="Q21" s="238"/>
      <c r="R21" s="59"/>
      <c r="S21" s="59"/>
      <c r="T21" s="60" t="s">
        <v>57</v>
      </c>
      <c r="U21" s="61" t="str">
        <f>IF(OR(M19="",N19=""),"",IF(M19&gt;=N19,(M19-N19)/M19,(N19-M19)/N19))</f>
        <v/>
      </c>
      <c r="V21" s="61" t="e">
        <f>IF(OR(N19="",#REF!=""),"",IF(N19&gt;=#REF!,(N19-#REF!)/N19,(#REF!-N19)/#REF!))</f>
        <v>#REF!</v>
      </c>
      <c r="W21" s="62" t="e">
        <f>IF(OR(#REF!="",M19=""),"",IF(#REF!&gt;=M19,(#REF!-M19)/#REF!,(M19-#REF!)/M19))</f>
        <v>#REF!</v>
      </c>
      <c r="X21" s="83"/>
      <c r="Y21" s="83"/>
      <c r="Z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24.75" hidden="1" customHeight="1">
      <c r="AM22" s="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24.75" hidden="1" customHeight="1">
      <c r="D23" s="401" t="s">
        <v>81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  <c r="AM23" s="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24.75" hidden="1" customHeight="1">
      <c r="D24" s="73">
        <v>1</v>
      </c>
      <c r="E24" s="404" t="s">
        <v>82</v>
      </c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6"/>
      <c r="AM24" s="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24.75" hidden="1" customHeight="1">
      <c r="D25" s="73">
        <v>2</v>
      </c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6"/>
      <c r="AM25" s="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24.75" customHeight="1">
      <c r="AM26" s="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24.75" customHeight="1">
      <c r="D27" s="398" t="s">
        <v>58</v>
      </c>
      <c r="E27" s="398"/>
      <c r="G27" s="63" t="s">
        <v>59</v>
      </c>
      <c r="H27" s="64" t="s">
        <v>60</v>
      </c>
      <c r="I27" s="65"/>
      <c r="J27" s="63" t="s">
        <v>61</v>
      </c>
      <c r="K27" s="65"/>
      <c r="L27" s="63" t="s">
        <v>62</v>
      </c>
      <c r="M27" s="65"/>
      <c r="N27" s="63" t="s">
        <v>63</v>
      </c>
      <c r="AM27" s="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2" customFormat="1" ht="24.75" customHeight="1">
      <c r="D28" s="66" t="s">
        <v>64</v>
      </c>
      <c r="E28" s="1"/>
      <c r="G28" s="43">
        <f>ROUND(J28*H28,0)</f>
        <v>0</v>
      </c>
      <c r="H28" s="67">
        <v>1</v>
      </c>
      <c r="I28" s="1" t="s">
        <v>43</v>
      </c>
      <c r="J28" s="43">
        <f>$AB$17</f>
        <v>0</v>
      </c>
      <c r="K28" s="1" t="s">
        <v>65</v>
      </c>
      <c r="L28" s="68">
        <v>1</v>
      </c>
      <c r="M28" s="1" t="s">
        <v>43</v>
      </c>
      <c r="N28" s="43">
        <f>ROUND(J28*L28,0)</f>
        <v>0</v>
      </c>
      <c r="AM28" s="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2" customFormat="1" ht="24.75" customHeight="1">
      <c r="D29" s="66" t="s">
        <v>66</v>
      </c>
      <c r="E29" s="1"/>
      <c r="G29" s="1"/>
      <c r="H29" s="16"/>
      <c r="I29" s="1"/>
      <c r="J29" s="43"/>
      <c r="K29" s="1"/>
      <c r="M29" s="1"/>
      <c r="AM29" s="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2" customFormat="1" ht="24.75" customHeight="1">
      <c r="D30" s="69" t="s">
        <v>67</v>
      </c>
      <c r="E30" s="1"/>
      <c r="G30" s="43">
        <f>ROUND(J30*H30,0)</f>
        <v>150</v>
      </c>
      <c r="H30" s="67">
        <v>1</v>
      </c>
      <c r="I30" s="1" t="s">
        <v>43</v>
      </c>
      <c r="J30" s="43">
        <f>$AC$17</f>
        <v>150</v>
      </c>
      <c r="K30" s="1" t="s">
        <v>65</v>
      </c>
      <c r="L30" s="68">
        <v>1.25</v>
      </c>
      <c r="M30" s="1" t="s">
        <v>43</v>
      </c>
      <c r="N30" s="43">
        <f>ROUND(J30*L30,0)</f>
        <v>188</v>
      </c>
      <c r="AM30" s="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2" customFormat="1" ht="24.75" customHeight="1">
      <c r="D31" s="69" t="s">
        <v>68</v>
      </c>
      <c r="E31" s="1"/>
      <c r="G31" s="43">
        <f>ROUND(J31*H31,0)</f>
        <v>0</v>
      </c>
      <c r="H31" s="67">
        <v>0.95</v>
      </c>
      <c r="I31" s="1" t="s">
        <v>43</v>
      </c>
      <c r="J31" s="43">
        <f>$AD$17</f>
        <v>0</v>
      </c>
      <c r="K31" s="1" t="s">
        <v>65</v>
      </c>
      <c r="L31" s="68">
        <v>1.25</v>
      </c>
      <c r="M31" s="1" t="s">
        <v>43</v>
      </c>
      <c r="N31" s="43">
        <f>ROUND(J31*L31,0)</f>
        <v>0</v>
      </c>
      <c r="AM31" s="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2" customFormat="1" ht="24.75" customHeight="1">
      <c r="D32" s="69" t="s">
        <v>69</v>
      </c>
      <c r="E32" s="1"/>
      <c r="G32" s="43">
        <f>ROUND(J32*H32,0)</f>
        <v>0</v>
      </c>
      <c r="H32" s="67">
        <v>0.9</v>
      </c>
      <c r="I32" s="1" t="s">
        <v>43</v>
      </c>
      <c r="J32" s="43">
        <f>$AE$17</f>
        <v>0</v>
      </c>
      <c r="K32" s="1" t="s">
        <v>65</v>
      </c>
      <c r="L32" s="68">
        <v>1.25</v>
      </c>
      <c r="M32" s="1" t="s">
        <v>43</v>
      </c>
      <c r="N32" s="43">
        <f>ROUND(J32*L32,0)</f>
        <v>0</v>
      </c>
      <c r="AM32" s="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4:76" s="2" customFormat="1" ht="24.75" customHeight="1">
      <c r="D33" s="66" t="s">
        <v>70</v>
      </c>
      <c r="E33" s="1"/>
      <c r="G33" s="1"/>
      <c r="H33" s="16"/>
      <c r="I33" s="1"/>
      <c r="J33" s="43"/>
      <c r="K33" s="37"/>
      <c r="M33" s="1"/>
      <c r="AM33" s="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4:76" s="2" customFormat="1" ht="24.75" customHeight="1">
      <c r="D34" s="69" t="s">
        <v>71</v>
      </c>
      <c r="E34" s="1"/>
      <c r="G34" s="43">
        <f>ROUND(J34*H34,0)</f>
        <v>720</v>
      </c>
      <c r="H34" s="67">
        <v>1</v>
      </c>
      <c r="I34" s="1" t="s">
        <v>43</v>
      </c>
      <c r="J34" s="43">
        <f>IF($AF$17&lt;=10000,$AF$17,10000)</f>
        <v>720</v>
      </c>
      <c r="K34" s="1" t="s">
        <v>65</v>
      </c>
      <c r="L34" s="68">
        <v>1</v>
      </c>
      <c r="M34" s="1" t="s">
        <v>43</v>
      </c>
      <c r="N34" s="43">
        <f>ROUND(J34*L34,0)</f>
        <v>720</v>
      </c>
      <c r="AM34" s="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4:76" s="2" customFormat="1" ht="24.75" customHeight="1">
      <c r="D35" s="69" t="s">
        <v>72</v>
      </c>
      <c r="E35" s="1"/>
      <c r="G35" s="43">
        <f>ROUND(J35*H35,0)</f>
        <v>0</v>
      </c>
      <c r="H35" s="67">
        <v>1</v>
      </c>
      <c r="I35" s="1" t="s">
        <v>43</v>
      </c>
      <c r="J35" s="43">
        <f>IF($AF$17&lt;=10000,0,$AF$17-10000)</f>
        <v>0</v>
      </c>
      <c r="K35" s="1" t="s">
        <v>65</v>
      </c>
      <c r="L35" s="68">
        <v>0.5</v>
      </c>
      <c r="M35" s="1" t="s">
        <v>43</v>
      </c>
      <c r="N35" s="43">
        <f>ROUND(J35*L35,0)</f>
        <v>0</v>
      </c>
      <c r="AM35" s="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4:76" s="2" customFormat="1" ht="24.75" customHeight="1">
      <c r="D36" s="66" t="s">
        <v>73</v>
      </c>
      <c r="E36" s="1"/>
      <c r="G36" s="1"/>
      <c r="H36" s="16"/>
      <c r="I36" s="1"/>
      <c r="J36" s="43"/>
      <c r="K36" s="37"/>
      <c r="M36" s="1"/>
      <c r="AM36" s="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4:76" s="2" customFormat="1" ht="24.75" customHeight="1">
      <c r="D37" s="69" t="s">
        <v>74</v>
      </c>
      <c r="E37" s="1"/>
      <c r="G37" s="43">
        <f>ROUND(J37*H37,0)</f>
        <v>0</v>
      </c>
      <c r="H37" s="67">
        <v>0.8</v>
      </c>
      <c r="I37" s="1" t="s">
        <v>43</v>
      </c>
      <c r="J37" s="43">
        <f>$AG$17</f>
        <v>0</v>
      </c>
      <c r="K37" s="1" t="s">
        <v>65</v>
      </c>
      <c r="L37" s="68">
        <v>1.25</v>
      </c>
      <c r="M37" s="1" t="s">
        <v>43</v>
      </c>
      <c r="N37" s="43">
        <f>ROUND(J37*L37,0)</f>
        <v>0</v>
      </c>
      <c r="AM37" s="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4:76" s="2" customFormat="1" ht="24.75" customHeight="1">
      <c r="D38" s="69" t="s">
        <v>75</v>
      </c>
      <c r="E38" s="1"/>
      <c r="G38" s="43">
        <f>ROUND(J38*H38,0)</f>
        <v>0</v>
      </c>
      <c r="H38" s="67">
        <v>0.8</v>
      </c>
      <c r="I38" s="1" t="s">
        <v>43</v>
      </c>
      <c r="J38" s="43">
        <f>$AH$17</f>
        <v>0</v>
      </c>
      <c r="K38" s="1" t="s">
        <v>65</v>
      </c>
      <c r="L38" s="68">
        <v>1</v>
      </c>
      <c r="M38" s="1" t="s">
        <v>43</v>
      </c>
      <c r="N38" s="43">
        <f>ROUND(J38*L38,0)</f>
        <v>0</v>
      </c>
      <c r="AM38" s="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4:76" s="2" customFormat="1" ht="24.75" customHeight="1">
      <c r="D39" s="66" t="s">
        <v>76</v>
      </c>
      <c r="E39" s="1"/>
      <c r="G39" s="43">
        <f>ROUND(J39*H39,0)</f>
        <v>0</v>
      </c>
      <c r="H39" s="67">
        <v>0.8</v>
      </c>
      <c r="I39" s="1" t="s">
        <v>43</v>
      </c>
      <c r="J39" s="43">
        <f>$AI$17</f>
        <v>0</v>
      </c>
      <c r="K39" s="1" t="s">
        <v>65</v>
      </c>
      <c r="L39" s="68">
        <v>1</v>
      </c>
      <c r="M39" s="1" t="s">
        <v>43</v>
      </c>
      <c r="N39" s="43">
        <f>ROUND(J39*L39,0)</f>
        <v>0</v>
      </c>
      <c r="AM39" s="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4:76" s="2" customFormat="1" ht="24.75" customHeight="1">
      <c r="D40" s="66" t="s">
        <v>77</v>
      </c>
      <c r="E40" s="1"/>
      <c r="G40" s="43">
        <f>ROUND(J40*H40,0)</f>
        <v>0</v>
      </c>
      <c r="H40" s="67">
        <v>0.8</v>
      </c>
      <c r="I40" s="1" t="s">
        <v>43</v>
      </c>
      <c r="J40" s="43">
        <f>$AJ$17</f>
        <v>0</v>
      </c>
      <c r="K40" s="1" t="s">
        <v>65</v>
      </c>
      <c r="L40" s="68">
        <v>1</v>
      </c>
      <c r="M40" s="1" t="s">
        <v>43</v>
      </c>
      <c r="N40" s="43">
        <f>ROUND(J40*L40,0)</f>
        <v>0</v>
      </c>
      <c r="AM40" s="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4:76" s="2" customFormat="1" ht="24.75" customHeight="1">
      <c r="D41" s="66" t="s">
        <v>78</v>
      </c>
      <c r="E41" s="1"/>
      <c r="G41" s="70">
        <f>ROUND(J41*H41,0)</f>
        <v>0</v>
      </c>
      <c r="H41" s="67">
        <v>1</v>
      </c>
      <c r="I41" s="1" t="s">
        <v>43</v>
      </c>
      <c r="J41" s="70">
        <f>$AK$17</f>
        <v>0</v>
      </c>
      <c r="K41" s="1" t="s">
        <v>65</v>
      </c>
      <c r="L41" s="68">
        <v>1</v>
      </c>
      <c r="M41" s="1" t="s">
        <v>43</v>
      </c>
      <c r="N41" s="70">
        <f>ROUND(J41*L41,0)</f>
        <v>0</v>
      </c>
      <c r="AM41" s="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4:76" s="2" customFormat="1" ht="24.75" customHeight="1">
      <c r="D42" s="1"/>
      <c r="E42" s="1"/>
      <c r="G42" s="43">
        <f>SUM(G28:G41)</f>
        <v>870</v>
      </c>
      <c r="H42" s="37" t="s">
        <v>79</v>
      </c>
      <c r="I42" s="1"/>
      <c r="J42" s="43">
        <f>SUM(J28:J41)</f>
        <v>870</v>
      </c>
      <c r="K42" s="2" t="s">
        <v>61</v>
      </c>
      <c r="M42" s="1"/>
      <c r="N42" s="43">
        <f>SUM(N28:N41)</f>
        <v>908</v>
      </c>
      <c r="O42" s="2" t="s">
        <v>61</v>
      </c>
      <c r="AM42" s="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4:76" s="2" customFormat="1" ht="24.75" customHeight="1">
      <c r="M43" s="71" t="s">
        <v>80</v>
      </c>
      <c r="N43" s="116">
        <f>ROUND($N$42/$F$5,0)</f>
        <v>4</v>
      </c>
      <c r="O43" s="72" t="s">
        <v>56</v>
      </c>
      <c r="AM43" s="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4:76" s="2" customFormat="1" ht="24.75" customHeight="1">
      <c r="AM44" s="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1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4:76" s="2" customFormat="1" ht="24.7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M45" s="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4:76" s="2" customFormat="1" ht="24.7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M46" s="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4:76" s="2" customFormat="1" ht="24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M47" s="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4:76" s="2" customFormat="1" ht="24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M48" s="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s="2" customFormat="1" ht="24.7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M49" s="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s="2" customFormat="1" ht="24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M50" s="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s="2" customFormat="1" ht="24.7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M51" s="1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s="2" customFormat="1" ht="24.7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M52" s="1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s="2" customFormat="1" ht="24.75" customHeight="1">
      <c r="AM53" s="1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1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2" customFormat="1" ht="24.75" customHeight="1">
      <c r="AM54" s="1"/>
      <c r="AZ54" s="1"/>
    </row>
    <row r="55" spans="1:76" s="2" customFormat="1" ht="24.75" customHeight="1">
      <c r="AM55" s="1"/>
      <c r="AZ55" s="1"/>
    </row>
    <row r="56" spans="1:76" ht="24.75" customHeight="1">
      <c r="A56" s="117" t="s">
        <v>145</v>
      </c>
      <c r="AO56" s="74" t="s">
        <v>83</v>
      </c>
      <c r="AP56" s="74"/>
      <c r="AW56" s="399"/>
      <c r="AX56" s="399"/>
      <c r="BB56" s="74" t="s">
        <v>84</v>
      </c>
      <c r="BJ56" s="2"/>
      <c r="BK56" s="74" t="s">
        <v>85</v>
      </c>
      <c r="BL56" s="74"/>
      <c r="BU56" s="399"/>
      <c r="BV56" s="399"/>
      <c r="BW56" s="399"/>
      <c r="BX56" s="399"/>
    </row>
    <row r="57" spans="1:76" ht="24.75" customHeight="1">
      <c r="A57" s="117" t="s">
        <v>146</v>
      </c>
      <c r="AO57" s="400" t="s">
        <v>86</v>
      </c>
      <c r="AP57" s="400"/>
      <c r="AQ57" s="400"/>
      <c r="AR57" s="400"/>
      <c r="AS57" s="400"/>
      <c r="AT57" s="400"/>
      <c r="AU57" s="400"/>
      <c r="AV57" s="400"/>
      <c r="AW57" s="400"/>
      <c r="AX57" s="400"/>
      <c r="BJ57" s="2"/>
      <c r="BK57" s="400" t="s">
        <v>86</v>
      </c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</row>
    <row r="58" spans="1:76" ht="24.75" customHeight="1">
      <c r="AO58" s="411" t="s">
        <v>87</v>
      </c>
      <c r="AP58" s="411"/>
      <c r="AQ58" s="411"/>
      <c r="AR58" s="412" t="str">
        <f>$E$1</f>
        <v>P6</v>
      </c>
      <c r="AS58" s="412"/>
      <c r="AT58" s="412"/>
      <c r="AU58" s="412"/>
      <c r="AV58" s="412"/>
      <c r="AW58" s="412"/>
      <c r="AX58" s="412"/>
      <c r="BB58" s="75" t="s">
        <v>88</v>
      </c>
      <c r="BJ58" s="2"/>
      <c r="BK58" s="411" t="s">
        <v>87</v>
      </c>
      <c r="BL58" s="411"/>
      <c r="BM58" s="411"/>
      <c r="BN58" s="412" t="str">
        <f>$E$1</f>
        <v>P6</v>
      </c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</row>
    <row r="59" spans="1:76" ht="24.75" customHeight="1">
      <c r="AO59" s="413" t="s">
        <v>89</v>
      </c>
      <c r="AP59" s="413"/>
      <c r="AQ59" s="413"/>
      <c r="AR59" s="414" t="str">
        <f>$O$1</f>
        <v>220V Recept in Trailer 2</v>
      </c>
      <c r="AS59" s="414"/>
      <c r="AT59" s="414"/>
      <c r="AU59" s="414"/>
      <c r="AV59" s="414"/>
      <c r="AW59" s="414"/>
      <c r="AX59" s="414"/>
      <c r="BB59" s="75" t="s">
        <v>90</v>
      </c>
      <c r="BJ59" s="2"/>
      <c r="BK59" s="413" t="s">
        <v>89</v>
      </c>
      <c r="BL59" s="413"/>
      <c r="BM59" s="413"/>
      <c r="BN59" s="414" t="str">
        <f>$O$1</f>
        <v>220V Recept in Trailer 2</v>
      </c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</row>
    <row r="60" spans="1:76" ht="24.75" customHeight="1">
      <c r="AO60" s="421" t="str">
        <f>CONCATENATE("VOLTAGE:  ",$F$4,"/",$F$5,"V ",$F$6,"-PHASE ",$F$7," WIRE")</f>
        <v>VOLTAGE:  120/240V 1-PHASE 3 WIRE</v>
      </c>
      <c r="AP60" s="422"/>
      <c r="AQ60" s="422"/>
      <c r="AR60" s="422"/>
      <c r="AS60" s="423"/>
      <c r="AT60" s="407" t="s">
        <v>91</v>
      </c>
      <c r="AU60" s="408"/>
      <c r="AV60" s="408"/>
      <c r="AW60" s="409">
        <f ca="1">TODAY()</f>
        <v>40707</v>
      </c>
      <c r="AX60" s="410"/>
      <c r="BB60" s="75" t="s">
        <v>92</v>
      </c>
      <c r="BJ60" s="2"/>
      <c r="BK60" s="421" t="str">
        <f>CONCATENATE("VOLTAGE:  ",$F$4,"/",$F$5,"V ",$F$6,"-PHASE ",$F$7," WIRE")</f>
        <v>VOLTAGE:  120/240V 1-PHASE 3 WIRE</v>
      </c>
      <c r="BL60" s="422"/>
      <c r="BM60" s="422"/>
      <c r="BN60" s="422"/>
      <c r="BO60" s="422"/>
      <c r="BP60" s="422"/>
      <c r="BQ60" s="423"/>
      <c r="BR60" s="407" t="s">
        <v>91</v>
      </c>
      <c r="BS60" s="408"/>
      <c r="BT60" s="408"/>
      <c r="BU60" s="409">
        <f ca="1">TODAY()</f>
        <v>40707</v>
      </c>
      <c r="BV60" s="409"/>
      <c r="BW60" s="409"/>
      <c r="BX60" s="410"/>
    </row>
    <row r="61" spans="1:76" ht="24.75" customHeight="1">
      <c r="AM61" s="32">
        <v>1</v>
      </c>
      <c r="AO61" s="415" t="s">
        <v>93</v>
      </c>
      <c r="AP61" s="416"/>
      <c r="AQ61" s="417" t="s">
        <v>94</v>
      </c>
      <c r="AR61" s="417"/>
      <c r="AS61" s="418"/>
      <c r="AT61" s="415" t="s">
        <v>93</v>
      </c>
      <c r="AU61" s="416"/>
      <c r="AV61" s="419" t="s">
        <v>94</v>
      </c>
      <c r="AW61" s="417"/>
      <c r="AX61" s="418"/>
      <c r="AZ61" s="32">
        <v>1</v>
      </c>
      <c r="BB61" s="75" t="s">
        <v>95</v>
      </c>
      <c r="BJ61" s="2"/>
      <c r="BK61" s="420" t="s">
        <v>93</v>
      </c>
      <c r="BL61" s="420"/>
      <c r="BM61" s="419" t="s">
        <v>94</v>
      </c>
      <c r="BN61" s="417"/>
      <c r="BO61" s="417"/>
      <c r="BP61" s="417"/>
      <c r="BQ61" s="418"/>
      <c r="BR61" s="415" t="s">
        <v>93</v>
      </c>
      <c r="BS61" s="416"/>
      <c r="BT61" s="419" t="s">
        <v>94</v>
      </c>
      <c r="BU61" s="417"/>
      <c r="BV61" s="417"/>
      <c r="BW61" s="417"/>
      <c r="BX61" s="418"/>
    </row>
    <row r="62" spans="1:76" ht="24.75" customHeight="1">
      <c r="AM62" s="32">
        <f>IF(I12=0,IF(I11=0,I10,I11),I12)</f>
        <v>1</v>
      </c>
      <c r="AO62" s="237">
        <v>1</v>
      </c>
      <c r="AP62" s="87" t="str">
        <f t="shared" ref="AP62:AP82" si="11">CONCATENATE($AM62,"P")</f>
        <v>1P</v>
      </c>
      <c r="AQ62" s="424" t="str">
        <f>IF($AM62=1,IF($D12="","",$D12),IF(AND($AM62=2,$AM61=1),$D12,IF(AND($AM62=3,$AM61=1),$D12,$AQ61)))</f>
        <v>Space</v>
      </c>
      <c r="AR62" s="425"/>
      <c r="AS62" s="426"/>
      <c r="AT62" s="237">
        <v>2</v>
      </c>
      <c r="AU62" s="87" t="str">
        <f t="shared" ref="AU62:AU82" si="12">CONCATENATE($AZ62,"P")</f>
        <v>1P</v>
      </c>
      <c r="AV62" s="425" t="str">
        <f>IF($AZ62=1,IF($S12="","",$S12),IF(AND($AZ62=2,$AZ61=1),$S12,IF(AND($AZ62=2,$AZ61=3),$S12,IF(AND($AZ62=3,$AZ61=1),$S12,IF(AND($AZ62=3,$AZ61=2),$S12,$AV61)))))</f>
        <v>Space</v>
      </c>
      <c r="AW62" s="425"/>
      <c r="AX62" s="426"/>
      <c r="AZ62" s="32">
        <f>IF(R12=0,IF(R11=0,R10,R11),R12)</f>
        <v>1</v>
      </c>
      <c r="BB62" s="75"/>
      <c r="BJ62" s="2"/>
      <c r="BK62" s="237">
        <v>1</v>
      </c>
      <c r="BL62" s="87" t="str">
        <f t="shared" ref="BL62:BL82" si="13">CONCATENATE($AM62,"P")</f>
        <v>1P</v>
      </c>
      <c r="BM62" s="424" t="str">
        <f>IF($AM62=1,IF($D12="","",$D12),IF(AND($AM62=2,$AM61=1),$D12,IF(AND($AM62=3,$AM61=1),$D12,$BM61)))</f>
        <v>Space</v>
      </c>
      <c r="BN62" s="425"/>
      <c r="BO62" s="425"/>
      <c r="BP62" s="425"/>
      <c r="BQ62" s="426"/>
      <c r="BR62" s="237">
        <v>2</v>
      </c>
      <c r="BS62" s="87" t="str">
        <f t="shared" ref="BS62:BS82" si="14">CONCATENATE($AZ62,"P")</f>
        <v>1P</v>
      </c>
      <c r="BT62" s="424" t="str">
        <f>IF($AZ62=1,IF($S12="","",$S12),IF(AND($AZ62=2,$AZ61=1),$S12,IF(AND($AZ62=2,$AZ61=3),$S12,IF(AND($AZ62=3,$AZ61=1),$S12,IF(AND($AZ62=3,$AZ61=2),$S12,$BT61)))))</f>
        <v>Space</v>
      </c>
      <c r="BU62" s="425"/>
      <c r="BV62" s="425"/>
      <c r="BW62" s="425"/>
      <c r="BX62" s="426"/>
    </row>
    <row r="63" spans="1:76" ht="24.75" customHeight="1">
      <c r="AM63" s="32">
        <f>IF(I13=0,IF(I12=0,I11,I12),I13)</f>
        <v>1</v>
      </c>
      <c r="AO63" s="237">
        <v>3</v>
      </c>
      <c r="AP63" s="87" t="str">
        <f t="shared" si="11"/>
        <v>1P</v>
      </c>
      <c r="AQ63" s="424" t="str">
        <f>IF($AM63=1,IF($D13="","",$D13),IF(AND($AM63=2,$AM62=1),$D13,IF(AND($AM63=3,$AM62=1),$D13,$AQ62)))</f>
        <v>Recept</v>
      </c>
      <c r="AR63" s="425"/>
      <c r="AS63" s="426"/>
      <c r="AT63" s="237">
        <v>4</v>
      </c>
      <c r="AU63" s="87" t="str">
        <f t="shared" si="12"/>
        <v>1P</v>
      </c>
      <c r="AV63" s="425" t="str">
        <f>IF($AZ63=1,IF($S13="","",$S13),IF(AND($AZ63=2,$AZ62=1),$S13,IF(AND($AZ63=2,$AZ62=3),$S13,IF(AND($AZ63=3,$AZ62=1),$S13,IF(AND($AZ63=3,$AZ62=2),$S13,$AV62)))))</f>
        <v>Space</v>
      </c>
      <c r="AW63" s="425"/>
      <c r="AX63" s="426"/>
      <c r="AZ63" s="32">
        <f>IF(R13=0,IF(R12=0,R11,R12),R13)</f>
        <v>1</v>
      </c>
      <c r="BB63" s="75"/>
      <c r="BJ63" s="2"/>
      <c r="BK63" s="237">
        <v>3</v>
      </c>
      <c r="BL63" s="87" t="str">
        <f t="shared" si="13"/>
        <v>1P</v>
      </c>
      <c r="BM63" s="424" t="str">
        <f>IF($AM63=1,IF($D13="","",$D13),IF(AND($AM63=2,$AM62=1),$D13,IF(AND($AM63=3,$AM62=1),$D13,$BM62)))</f>
        <v>Recept</v>
      </c>
      <c r="BN63" s="425"/>
      <c r="BO63" s="425"/>
      <c r="BP63" s="425"/>
      <c r="BQ63" s="426"/>
      <c r="BR63" s="237">
        <v>4</v>
      </c>
      <c r="BS63" s="87" t="str">
        <f t="shared" si="14"/>
        <v>1P</v>
      </c>
      <c r="BT63" s="424" t="str">
        <f>IF($AZ63=1,IF($S13="","",$S13),IF(AND($AZ63=2,$AZ62=1),$S13,IF(AND($AZ63=2,$AZ62=3),$S13,IF(AND($AZ63=3,$AZ62=1),$S13,IF(AND($AZ63=3,$AZ62=2),$S13,$BT62)))))</f>
        <v>Space</v>
      </c>
      <c r="BU63" s="425"/>
      <c r="BV63" s="425"/>
      <c r="BW63" s="425"/>
      <c r="BX63" s="426"/>
    </row>
    <row r="64" spans="1:76" ht="24.75" customHeight="1">
      <c r="AM64" s="32">
        <f>IF(I14=0,IF(I13=0,I12,I13),I14)</f>
        <v>1</v>
      </c>
      <c r="AO64" s="237">
        <v>5</v>
      </c>
      <c r="AP64" s="87" t="str">
        <f t="shared" si="11"/>
        <v>1P</v>
      </c>
      <c r="AQ64" s="424" t="str">
        <f>IF($AM64=1,IF($D14="","",$D14),IF(AND($AM64=2,$AM63=1),$D14,IF(AND($AM64=3,$AM63=1),$D14,$AQ63)))</f>
        <v>Space</v>
      </c>
      <c r="AR64" s="425"/>
      <c r="AS64" s="426"/>
      <c r="AT64" s="237">
        <v>6</v>
      </c>
      <c r="AU64" s="87" t="str">
        <f t="shared" si="12"/>
        <v>1P</v>
      </c>
      <c r="AV64" s="425" t="str">
        <f>IF($AZ64=1,IF($S14="","",$S14),IF(AND($AZ64=2,$AZ63=1),$S14,IF(AND($AZ64=2,$AZ63=3),$S14,IF(AND($AZ64=3,$AZ63=1),$S14,IF(AND($AZ64=3,$AZ63=2),$S14,$AV63)))))</f>
        <v>Recepts</v>
      </c>
      <c r="AW64" s="425"/>
      <c r="AX64" s="426"/>
      <c r="AZ64" s="32">
        <f>IF(R14=0,IF(R13=0,R12,R13),R14)</f>
        <v>1</v>
      </c>
      <c r="BB64" s="75"/>
      <c r="BJ64" s="2"/>
      <c r="BK64" s="237">
        <v>5</v>
      </c>
      <c r="BL64" s="87" t="str">
        <f t="shared" si="13"/>
        <v>1P</v>
      </c>
      <c r="BM64" s="424" t="str">
        <f>IF($AM64=1,IF($D14="","",$D14),IF(AND($AM64=2,$AM63=1),$D14,IF(AND($AM64=3,$AM63=1),$D14,$BM63)))</f>
        <v>Space</v>
      </c>
      <c r="BN64" s="425"/>
      <c r="BO64" s="425"/>
      <c r="BP64" s="425"/>
      <c r="BQ64" s="426"/>
      <c r="BR64" s="237">
        <v>6</v>
      </c>
      <c r="BS64" s="87" t="str">
        <f t="shared" si="14"/>
        <v>1P</v>
      </c>
      <c r="BT64" s="424" t="str">
        <f>IF($AZ64=1,IF($S14="","",$S14),IF(AND($AZ64=2,$AZ63=1),$S14,IF(AND($AZ64=2,$AZ63=3),$S14,IF(AND($AZ64=3,$AZ63=1),$S14,IF(AND($AZ64=3,$AZ63=2),$S14,$BT63)))))</f>
        <v>Recepts</v>
      </c>
      <c r="BU64" s="425"/>
      <c r="BV64" s="425"/>
      <c r="BW64" s="425"/>
      <c r="BX64" s="426"/>
    </row>
    <row r="65" spans="39:76" ht="24.75" customHeight="1">
      <c r="AM65" s="32">
        <f>IF(I15=0,IF(I14=0,I13,I14),I15)</f>
        <v>1</v>
      </c>
      <c r="AO65" s="237">
        <v>7</v>
      </c>
      <c r="AP65" s="87" t="str">
        <f t="shared" si="11"/>
        <v>1P</v>
      </c>
      <c r="AQ65" s="424" t="str">
        <f>IF($AM65=1,IF($D15="","",$D15),IF(AND($AM65=2,$AM64=1),$D15,IF(AND($AM65=3,$AM64=1),$D15,$AQ64)))</f>
        <v>Recept</v>
      </c>
      <c r="AR65" s="425"/>
      <c r="AS65" s="426"/>
      <c r="AT65" s="237">
        <v>8</v>
      </c>
      <c r="AU65" s="87" t="str">
        <f t="shared" si="12"/>
        <v>1P</v>
      </c>
      <c r="AV65" s="425" t="str">
        <f>IF($AZ65=1,IF($S15="","",$S15),IF(AND($AZ65=2,$AZ64=1),$S15,IF(AND($AZ65=2,$AZ64=3),$S15,IF(AND($AZ65=3,$AZ64=1),$S15,IF(AND($AZ65=3,$AZ64=2),$S15,$AV64)))))</f>
        <v>Lights</v>
      </c>
      <c r="AW65" s="425"/>
      <c r="AX65" s="426"/>
      <c r="AZ65" s="32">
        <f>IF(R15=0,IF(R14=0,R13,R14),R15)</f>
        <v>1</v>
      </c>
      <c r="BB65" s="75"/>
      <c r="BJ65" s="2"/>
      <c r="BK65" s="237">
        <v>7</v>
      </c>
      <c r="BL65" s="87" t="str">
        <f t="shared" si="13"/>
        <v>1P</v>
      </c>
      <c r="BM65" s="424" t="str">
        <f>IF($AM65=1,IF($D15="","",$D15),IF(AND($AM65=2,$AM64=1),$D15,IF(AND($AM65=3,$AM64=1),$D15,$BM64)))</f>
        <v>Recept</v>
      </c>
      <c r="BN65" s="425"/>
      <c r="BO65" s="425"/>
      <c r="BP65" s="425"/>
      <c r="BQ65" s="426"/>
      <c r="BR65" s="237">
        <v>8</v>
      </c>
      <c r="BS65" s="87" t="str">
        <f t="shared" si="14"/>
        <v>1P</v>
      </c>
      <c r="BT65" s="424" t="str">
        <f>IF($AZ65=1,IF($S15="","",$S15),IF(AND($AZ65=2,$AZ64=1),$S15,IF(AND($AZ65=2,$AZ64=3),$S15,IF(AND($AZ65=3,$AZ64=1),$S15,IF(AND($AZ65=3,$AZ64=2),$S15,$BT64)))))</f>
        <v>Lights</v>
      </c>
      <c r="BU65" s="425"/>
      <c r="BV65" s="425"/>
      <c r="BW65" s="425"/>
      <c r="BX65" s="426"/>
    </row>
    <row r="66" spans="39:76" ht="24.75" customHeight="1">
      <c r="AM66" s="32" t="e">
        <f>IF(#REF!=0,IF(I15=0,I14,I15),#REF!)</f>
        <v>#REF!</v>
      </c>
      <c r="AO66" s="237">
        <v>9</v>
      </c>
      <c r="AP66" s="87" t="e">
        <f t="shared" si="11"/>
        <v>#REF!</v>
      </c>
      <c r="AQ66" s="424" t="e">
        <f>IF($AM66=1,IF(#REF!="","",#REF!),IF(AND($AM66=2,$AM65=1),#REF!,IF(AND($AM66=3,$AM65=1),#REF!,$AQ65)))</f>
        <v>#REF!</v>
      </c>
      <c r="AR66" s="425"/>
      <c r="AS66" s="426"/>
      <c r="AT66" s="237">
        <v>10</v>
      </c>
      <c r="AU66" s="87" t="e">
        <f t="shared" si="12"/>
        <v>#REF!</v>
      </c>
      <c r="AV66" s="425" t="e">
        <f>IF($AZ66=1,IF(#REF!="","",#REF!),IF(AND($AZ66=2,$AZ65=1),#REF!,IF(AND($AZ66=2,$AZ65=3),#REF!,IF(AND($AZ66=3,$AZ65=1),#REF!,IF(AND($AZ66=3,$AZ65=2),#REF!,$AV65)))))</f>
        <v>#REF!</v>
      </c>
      <c r="AW66" s="425"/>
      <c r="AX66" s="426"/>
      <c r="AZ66" s="32" t="e">
        <f>IF(#REF!=0,IF(R15=0,R14,R15),#REF!)</f>
        <v>#REF!</v>
      </c>
      <c r="BB66" s="75"/>
      <c r="BJ66" s="2"/>
      <c r="BK66" s="237">
        <v>9</v>
      </c>
      <c r="BL66" s="87" t="e">
        <f t="shared" si="13"/>
        <v>#REF!</v>
      </c>
      <c r="BM66" s="424" t="e">
        <f>IF($AM66=1,IF(#REF!="","",#REF!),IF(AND($AM66=2,$AM65=1),#REF!,IF(AND($AM66=3,$AM65=1),#REF!,$BM65)))</f>
        <v>#REF!</v>
      </c>
      <c r="BN66" s="425"/>
      <c r="BO66" s="425"/>
      <c r="BP66" s="425"/>
      <c r="BQ66" s="426"/>
      <c r="BR66" s="237">
        <v>10</v>
      </c>
      <c r="BS66" s="87" t="e">
        <f t="shared" si="14"/>
        <v>#REF!</v>
      </c>
      <c r="BT66" s="424" t="e">
        <f>IF($AZ66=1,IF(#REF!="","",#REF!),IF(AND($AZ66=2,$AZ65=1),#REF!,IF(AND($AZ66=2,$AZ65=3),#REF!,IF(AND($AZ66=3,$AZ65=1),#REF!,IF(AND($AZ66=3,$AZ65=2),#REF!,$BT65)))))</f>
        <v>#REF!</v>
      </c>
      <c r="BU66" s="425"/>
      <c r="BV66" s="425"/>
      <c r="BW66" s="425"/>
      <c r="BX66" s="426"/>
    </row>
    <row r="67" spans="39:76" ht="24.75" customHeight="1">
      <c r="AM67" s="32" t="e">
        <f>IF(#REF!=0,IF(#REF!=0,I15,#REF!),#REF!)</f>
        <v>#REF!</v>
      </c>
      <c r="AO67" s="237">
        <v>11</v>
      </c>
      <c r="AP67" s="87" t="e">
        <f t="shared" si="11"/>
        <v>#REF!</v>
      </c>
      <c r="AQ67" s="424" t="e">
        <f>IF($AM67=1,IF(#REF!="","",#REF!),IF(AND($AM67=2,$AM66=1),#REF!,IF(AND($AM67=3,$AM66=1),#REF!,$AQ66)))</f>
        <v>#REF!</v>
      </c>
      <c r="AR67" s="425"/>
      <c r="AS67" s="426"/>
      <c r="AT67" s="237">
        <v>12</v>
      </c>
      <c r="AU67" s="87" t="e">
        <f t="shared" si="12"/>
        <v>#REF!</v>
      </c>
      <c r="AV67" s="425" t="e">
        <f>IF($AZ67=1,IF(#REF!="","",#REF!),IF(AND($AZ67=2,$AZ66=1),#REF!,IF(AND($AZ67=2,$AZ66=3),#REF!,IF(AND($AZ67=3,$AZ66=1),#REF!,IF(AND($AZ67=3,$AZ66=2),#REF!,$AV66)))))</f>
        <v>#REF!</v>
      </c>
      <c r="AW67" s="425"/>
      <c r="AX67" s="426"/>
      <c r="AZ67" s="32" t="e">
        <f>IF(#REF!=0,IF(#REF!=0,R15,#REF!),#REF!)</f>
        <v>#REF!</v>
      </c>
      <c r="BB67" s="75"/>
      <c r="BJ67" s="2"/>
      <c r="BK67" s="237">
        <v>11</v>
      </c>
      <c r="BL67" s="87" t="e">
        <f t="shared" si="13"/>
        <v>#REF!</v>
      </c>
      <c r="BM67" s="424" t="e">
        <f>IF($AM67=1,IF(#REF!="","",#REF!),IF(AND($AM67=2,$AM66=1),#REF!,IF(AND($AM67=3,$AM66=1),#REF!,$BM66)))</f>
        <v>#REF!</v>
      </c>
      <c r="BN67" s="425"/>
      <c r="BO67" s="425"/>
      <c r="BP67" s="425"/>
      <c r="BQ67" s="426"/>
      <c r="BR67" s="237">
        <v>12</v>
      </c>
      <c r="BS67" s="87" t="e">
        <f t="shared" si="14"/>
        <v>#REF!</v>
      </c>
      <c r="BT67" s="424" t="e">
        <f>IF($AZ67=1,IF(#REF!="","",#REF!),IF(AND($AZ67=2,$AZ66=1),#REF!,IF(AND($AZ67=2,$AZ66=3),#REF!,IF(AND($AZ67=3,$AZ66=1),#REF!,IF(AND($AZ67=3,$AZ66=2),#REF!,$BT66)))))</f>
        <v>#REF!</v>
      </c>
      <c r="BU67" s="425"/>
      <c r="BV67" s="425"/>
      <c r="BW67" s="425"/>
      <c r="BX67" s="426"/>
    </row>
    <row r="68" spans="39:76" ht="24.75" customHeight="1">
      <c r="AM68" s="32" t="e">
        <f>IF(#REF!=0,IF(#REF!=0,#REF!,#REF!),#REF!)</f>
        <v>#REF!</v>
      </c>
      <c r="AO68" s="237">
        <v>13</v>
      </c>
      <c r="AP68" s="87" t="e">
        <f t="shared" si="11"/>
        <v>#REF!</v>
      </c>
      <c r="AQ68" s="424" t="e">
        <f>IF($AM68=1,IF(#REF!="","",#REF!),IF(AND($AM68=2,$AM67=1),#REF!,IF(AND($AM68=3,$AM67=1),#REF!,$AQ67)))</f>
        <v>#REF!</v>
      </c>
      <c r="AR68" s="425"/>
      <c r="AS68" s="426"/>
      <c r="AT68" s="237">
        <v>14</v>
      </c>
      <c r="AU68" s="87" t="e">
        <f t="shared" si="12"/>
        <v>#REF!</v>
      </c>
      <c r="AV68" s="425" t="e">
        <f>IF($AZ68=1,IF(#REF!="","",#REF!),IF(AND($AZ68=2,$AZ67=1),#REF!,IF(AND($AZ68=2,$AZ67=3),#REF!,IF(AND($AZ68=3,$AZ67=1),#REF!,IF(AND($AZ68=3,$AZ67=2),#REF!,$AV67)))))</f>
        <v>#REF!</v>
      </c>
      <c r="AW68" s="425"/>
      <c r="AX68" s="426"/>
      <c r="AZ68" s="32" t="e">
        <f>IF(#REF!=0,IF(#REF!=0,#REF!,#REF!),#REF!)</f>
        <v>#REF!</v>
      </c>
      <c r="BB68" s="75"/>
      <c r="BJ68" s="2"/>
      <c r="BK68" s="237">
        <v>13</v>
      </c>
      <c r="BL68" s="87" t="e">
        <f t="shared" si="13"/>
        <v>#REF!</v>
      </c>
      <c r="BM68" s="424" t="e">
        <f>IF($AM68=1,IF(#REF!="","",#REF!),IF(AND($AM68=2,$AM67=1),#REF!,IF(AND($AM68=3,$AM67=1),#REF!,$BM67)))</f>
        <v>#REF!</v>
      </c>
      <c r="BN68" s="425"/>
      <c r="BO68" s="425"/>
      <c r="BP68" s="425"/>
      <c r="BQ68" s="426"/>
      <c r="BR68" s="237">
        <v>14</v>
      </c>
      <c r="BS68" s="87" t="e">
        <f t="shared" si="14"/>
        <v>#REF!</v>
      </c>
      <c r="BT68" s="424" t="e">
        <f>IF($AZ68=1,IF(#REF!="","",#REF!),IF(AND($AZ68=2,$AZ67=1),#REF!,IF(AND($AZ68=2,$AZ67=3),#REF!,IF(AND($AZ68=3,$AZ67=1),#REF!,IF(AND($AZ68=3,$AZ67=2),#REF!,$BT67)))))</f>
        <v>#REF!</v>
      </c>
      <c r="BU68" s="425"/>
      <c r="BV68" s="425"/>
      <c r="BW68" s="425"/>
      <c r="BX68" s="426"/>
    </row>
    <row r="69" spans="39:76" ht="24.75" customHeight="1">
      <c r="AM69" s="32" t="e">
        <f>IF(#REF!=0,IF(#REF!=0,#REF!,#REF!),#REF!)</f>
        <v>#REF!</v>
      </c>
      <c r="AO69" s="237">
        <v>15</v>
      </c>
      <c r="AP69" s="87" t="e">
        <f t="shared" si="11"/>
        <v>#REF!</v>
      </c>
      <c r="AQ69" s="424" t="e">
        <f>IF($AM69=1,IF(#REF!="","",#REF!),IF(AND($AM69=2,$AM68=1),#REF!,IF(AND($AM69=3,$AM68=1),#REF!,$AQ68)))</f>
        <v>#REF!</v>
      </c>
      <c r="AR69" s="425"/>
      <c r="AS69" s="426"/>
      <c r="AT69" s="237">
        <v>16</v>
      </c>
      <c r="AU69" s="87" t="e">
        <f t="shared" si="12"/>
        <v>#REF!</v>
      </c>
      <c r="AV69" s="425" t="e">
        <f>IF($AZ69=1,IF(#REF!="","",#REF!),IF(AND($AZ69=2,$AZ68=1),#REF!,IF(AND($AZ69=2,$AZ68=3),#REF!,IF(AND($AZ69=3,$AZ68=1),#REF!,IF(AND($AZ69=3,$AZ68=2),#REF!,$AV68)))))</f>
        <v>#REF!</v>
      </c>
      <c r="AW69" s="425"/>
      <c r="AX69" s="426"/>
      <c r="AZ69" s="32" t="e">
        <f>IF(#REF!=0,IF(#REF!=0,#REF!,#REF!),#REF!)</f>
        <v>#REF!</v>
      </c>
      <c r="BB69" s="75"/>
      <c r="BJ69" s="2"/>
      <c r="BK69" s="237">
        <v>15</v>
      </c>
      <c r="BL69" s="87" t="e">
        <f t="shared" si="13"/>
        <v>#REF!</v>
      </c>
      <c r="BM69" s="424" t="e">
        <f>IF($AM69=1,IF(#REF!="","",#REF!),IF(AND($AM69=2,$AM68=1),#REF!,IF(AND($AM69=3,$AM68=1),#REF!,$BM68)))</f>
        <v>#REF!</v>
      </c>
      <c r="BN69" s="425"/>
      <c r="BO69" s="425"/>
      <c r="BP69" s="425"/>
      <c r="BQ69" s="426"/>
      <c r="BR69" s="237">
        <v>16</v>
      </c>
      <c r="BS69" s="87" t="e">
        <f t="shared" si="14"/>
        <v>#REF!</v>
      </c>
      <c r="BT69" s="424" t="e">
        <f>IF($AZ69=1,IF(#REF!="","",#REF!),IF(AND($AZ69=2,$AZ68=1),#REF!,IF(AND($AZ69=2,$AZ68=3),#REF!,IF(AND($AZ69=3,$AZ68=1),#REF!,IF(AND($AZ69=3,$AZ68=2),#REF!,$BT68)))))</f>
        <v>#REF!</v>
      </c>
      <c r="BU69" s="425"/>
      <c r="BV69" s="425"/>
      <c r="BW69" s="425"/>
      <c r="BX69" s="426"/>
    </row>
    <row r="70" spans="39:76" ht="24.75" customHeight="1">
      <c r="AM70" s="32" t="e">
        <f>IF(#REF!=0,IF(#REF!=0,#REF!,#REF!),#REF!)</f>
        <v>#REF!</v>
      </c>
      <c r="AO70" s="237">
        <v>17</v>
      </c>
      <c r="AP70" s="87" t="e">
        <f t="shared" si="11"/>
        <v>#REF!</v>
      </c>
      <c r="AQ70" s="424" t="e">
        <f>IF($AM70=1,IF(#REF!="","",#REF!),IF(AND($AM70=2,$AM69=1),#REF!,IF(AND($AM70=3,$AM69=1),#REF!,$AQ69)))</f>
        <v>#REF!</v>
      </c>
      <c r="AR70" s="425"/>
      <c r="AS70" s="426"/>
      <c r="AT70" s="237">
        <v>18</v>
      </c>
      <c r="AU70" s="87" t="e">
        <f t="shared" si="12"/>
        <v>#REF!</v>
      </c>
      <c r="AV70" s="425" t="e">
        <f>IF($AZ70=1,IF(#REF!="","",#REF!),IF(AND($AZ70=2,$AZ69=1),#REF!,IF(AND($AZ70=2,$AZ69=3),#REF!,IF(AND($AZ70=3,$AZ69=1),#REF!,IF(AND($AZ70=3,$AZ69=2),#REF!,$AV69)))))</f>
        <v>#REF!</v>
      </c>
      <c r="AW70" s="425"/>
      <c r="AX70" s="426"/>
      <c r="AZ70" s="32" t="e">
        <f>IF(#REF!=0,IF(#REF!=0,#REF!,#REF!),#REF!)</f>
        <v>#REF!</v>
      </c>
      <c r="BJ70" s="2"/>
      <c r="BK70" s="237">
        <v>17</v>
      </c>
      <c r="BL70" s="87" t="e">
        <f t="shared" si="13"/>
        <v>#REF!</v>
      </c>
      <c r="BM70" s="424" t="e">
        <f>IF($AM70=1,IF(#REF!="","",#REF!),IF(AND($AM70=2,$AM69=1),#REF!,IF(AND($AM70=3,$AM69=1),#REF!,$BM69)))</f>
        <v>#REF!</v>
      </c>
      <c r="BN70" s="425"/>
      <c r="BO70" s="425"/>
      <c r="BP70" s="425"/>
      <c r="BQ70" s="426"/>
      <c r="BR70" s="237">
        <v>18</v>
      </c>
      <c r="BS70" s="87" t="e">
        <f t="shared" si="14"/>
        <v>#REF!</v>
      </c>
      <c r="BT70" s="424" t="e">
        <f>IF($AZ70=1,IF(#REF!="","",#REF!),IF(AND($AZ70=2,$AZ69=1),#REF!,IF(AND($AZ70=2,$AZ69=3),#REF!,IF(AND($AZ70=3,$AZ69=1),#REF!,IF(AND($AZ70=3,$AZ69=2),#REF!,$BT69)))))</f>
        <v>#REF!</v>
      </c>
      <c r="BU70" s="425"/>
      <c r="BV70" s="425"/>
      <c r="BW70" s="425"/>
      <c r="BX70" s="426"/>
    </row>
    <row r="71" spans="39:76" ht="24.75" customHeight="1">
      <c r="AM71" s="32" t="e">
        <f>IF(#REF!=0,IF(#REF!=0,#REF!,#REF!),#REF!)</f>
        <v>#REF!</v>
      </c>
      <c r="AO71" s="237">
        <v>19</v>
      </c>
      <c r="AP71" s="87" t="e">
        <f t="shared" si="11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237">
        <v>20</v>
      </c>
      <c r="AU71" s="87" t="e">
        <f t="shared" si="12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IF(#REF!=0,IF(#REF!=0,#REF!,#REF!),#REF!)</f>
        <v>#REF!</v>
      </c>
      <c r="BJ71" s="2"/>
      <c r="BK71" s="237">
        <v>19</v>
      </c>
      <c r="BL71" s="87" t="e">
        <f t="shared" si="13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237">
        <v>20</v>
      </c>
      <c r="BS71" s="87" t="e">
        <f t="shared" si="14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IF(#REF!=0,IF(#REF!=0,#REF!,#REF!),#REF!)</f>
        <v>#REF!</v>
      </c>
      <c r="AO72" s="237">
        <v>21</v>
      </c>
      <c r="AP72" s="87" t="e">
        <f t="shared" si="11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237">
        <v>22</v>
      </c>
      <c r="AU72" s="87" t="e">
        <f t="shared" si="12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IF(#REF!=0,IF(#REF!=0,#REF!,#REF!),#REF!)</f>
        <v>#REF!</v>
      </c>
      <c r="BJ72" s="2"/>
      <c r="BK72" s="237">
        <v>21</v>
      </c>
      <c r="BL72" s="87" t="e">
        <f t="shared" si="13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237">
        <v>22</v>
      </c>
      <c r="BS72" s="87" t="e">
        <f t="shared" si="14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237">
        <v>23</v>
      </c>
      <c r="AP73" s="87" t="e">
        <f t="shared" si="11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237">
        <v>24</v>
      </c>
      <c r="AU73" s="87" t="e">
        <f t="shared" si="12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237">
        <v>23</v>
      </c>
      <c r="BL73" s="87" t="e">
        <f t="shared" si="13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237">
        <v>24</v>
      </c>
      <c r="BS73" s="87" t="e">
        <f t="shared" si="14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237">
        <v>25</v>
      </c>
      <c r="AP74" s="87" t="e">
        <f t="shared" si="11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237">
        <v>26</v>
      </c>
      <c r="AU74" s="87" t="e">
        <f t="shared" si="12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237">
        <v>25</v>
      </c>
      <c r="BL74" s="87" t="e">
        <f t="shared" si="13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237">
        <v>26</v>
      </c>
      <c r="BS74" s="87" t="e">
        <f t="shared" si="14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237">
        <v>27</v>
      </c>
      <c r="AP75" s="87" t="e">
        <f t="shared" si="11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237">
        <v>28</v>
      </c>
      <c r="AU75" s="87" t="e">
        <f t="shared" si="12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237">
        <v>27</v>
      </c>
      <c r="BL75" s="87" t="e">
        <f t="shared" si="13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237">
        <v>28</v>
      </c>
      <c r="BS75" s="87" t="e">
        <f t="shared" si="14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237">
        <v>29</v>
      </c>
      <c r="AP76" s="87" t="e">
        <f t="shared" si="11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237">
        <v>30</v>
      </c>
      <c r="AU76" s="87" t="e">
        <f t="shared" si="12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237">
        <v>29</v>
      </c>
      <c r="BL76" s="87" t="e">
        <f t="shared" si="13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237">
        <v>30</v>
      </c>
      <c r="BS76" s="87" t="e">
        <f t="shared" si="14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237">
        <v>31</v>
      </c>
      <c r="AP77" s="87" t="e">
        <f t="shared" si="11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237">
        <v>32</v>
      </c>
      <c r="AU77" s="87" t="e">
        <f t="shared" si="12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237">
        <v>31</v>
      </c>
      <c r="BL77" s="87" t="e">
        <f t="shared" si="13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237">
        <v>32</v>
      </c>
      <c r="BS77" s="87" t="e">
        <f t="shared" si="14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237">
        <v>33</v>
      </c>
      <c r="AP78" s="87" t="e">
        <f t="shared" si="11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237">
        <v>34</v>
      </c>
      <c r="AU78" s="87" t="e">
        <f t="shared" si="12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237">
        <v>33</v>
      </c>
      <c r="BL78" s="87" t="e">
        <f t="shared" si="13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237">
        <v>34</v>
      </c>
      <c r="BS78" s="87" t="e">
        <f t="shared" si="14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237">
        <v>35</v>
      </c>
      <c r="AP79" s="87" t="e">
        <f t="shared" si="11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237">
        <v>36</v>
      </c>
      <c r="AU79" s="87" t="e">
        <f t="shared" si="12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237">
        <v>35</v>
      </c>
      <c r="BL79" s="87" t="e">
        <f t="shared" si="13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237">
        <v>36</v>
      </c>
      <c r="BS79" s="87" t="e">
        <f t="shared" si="14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237">
        <v>37</v>
      </c>
      <c r="AP80" s="87" t="e">
        <f t="shared" si="11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237">
        <v>38</v>
      </c>
      <c r="AU80" s="87" t="e">
        <f t="shared" si="12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237">
        <v>37</v>
      </c>
      <c r="BL80" s="87" t="e">
        <f t="shared" si="13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237">
        <v>38</v>
      </c>
      <c r="BS80" s="87" t="e">
        <f t="shared" si="14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237">
        <v>39</v>
      </c>
      <c r="AP81" s="87" t="e">
        <f t="shared" si="11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237">
        <v>40</v>
      </c>
      <c r="AU81" s="87" t="e">
        <f t="shared" si="12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237">
        <v>39</v>
      </c>
      <c r="BL81" s="87" t="e">
        <f t="shared" si="13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237">
        <v>40</v>
      </c>
      <c r="BS81" s="87" t="e">
        <f t="shared" si="14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237">
        <v>41</v>
      </c>
      <c r="AP82" s="87" t="e">
        <f t="shared" si="11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237">
        <v>42</v>
      </c>
      <c r="AU82" s="87" t="e">
        <f t="shared" si="12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237">
        <v>41</v>
      </c>
      <c r="BL82" s="87" t="e">
        <f t="shared" si="13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237">
        <v>42</v>
      </c>
      <c r="BS82" s="87" t="e">
        <f t="shared" si="14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O83" s="427" t="s">
        <v>86</v>
      </c>
      <c r="AP83" s="427"/>
      <c r="AQ83" s="427"/>
      <c r="AR83" s="427"/>
      <c r="AS83" s="427"/>
      <c r="AT83" s="427"/>
      <c r="AU83" s="427"/>
      <c r="AV83" s="427"/>
      <c r="AW83" s="427"/>
      <c r="AX83" s="427"/>
      <c r="BJ83" s="2"/>
      <c r="BK83" s="427" t="s">
        <v>86</v>
      </c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</row>
    <row r="84" spans="39:76" ht="24.75" customHeight="1">
      <c r="BJ84" s="2"/>
    </row>
    <row r="85" spans="39:76" ht="24.75" customHeight="1">
      <c r="AO85" s="400" t="s">
        <v>86</v>
      </c>
      <c r="AP85" s="400"/>
      <c r="AQ85" s="400"/>
      <c r="AR85" s="400"/>
      <c r="AS85" s="400"/>
      <c r="AT85" s="400"/>
      <c r="AU85" s="400"/>
      <c r="AV85" s="400"/>
      <c r="AW85" s="400"/>
      <c r="AX85" s="400"/>
      <c r="BJ85" s="2"/>
      <c r="BK85" s="400" t="s">
        <v>86</v>
      </c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</row>
    <row r="86" spans="39:76" ht="24.75" customHeight="1">
      <c r="AO86" s="411" t="s">
        <v>87</v>
      </c>
      <c r="AP86" s="411"/>
      <c r="AQ86" s="411"/>
      <c r="AR86" s="412" t="str">
        <f>$E$1</f>
        <v>P6</v>
      </c>
      <c r="AS86" s="412"/>
      <c r="AT86" s="412"/>
      <c r="AU86" s="412"/>
      <c r="AV86" s="412"/>
      <c r="AW86" s="412"/>
      <c r="AX86" s="412"/>
      <c r="BJ86" s="2"/>
      <c r="BK86" s="411" t="s">
        <v>87</v>
      </c>
      <c r="BL86" s="411"/>
      <c r="BM86" s="411"/>
      <c r="BN86" s="412" t="str">
        <f>$E$1</f>
        <v>P6</v>
      </c>
      <c r="BO86" s="412"/>
      <c r="BP86" s="412"/>
      <c r="BQ86" s="412"/>
      <c r="BR86" s="412"/>
      <c r="BS86" s="412"/>
      <c r="BT86" s="412"/>
      <c r="BU86" s="412"/>
      <c r="BV86" s="412"/>
      <c r="BW86" s="412"/>
      <c r="BX86" s="412"/>
    </row>
    <row r="87" spans="39:76" ht="24.75" customHeight="1">
      <c r="AO87" s="413" t="s">
        <v>89</v>
      </c>
      <c r="AP87" s="413"/>
      <c r="AQ87" s="413"/>
      <c r="AR87" s="414" t="str">
        <f>$O$1</f>
        <v>220V Recept in Trailer 2</v>
      </c>
      <c r="AS87" s="414"/>
      <c r="AT87" s="414"/>
      <c r="AU87" s="414"/>
      <c r="AV87" s="414"/>
      <c r="AW87" s="414"/>
      <c r="AX87" s="414"/>
      <c r="BJ87" s="2"/>
      <c r="BK87" s="413" t="s">
        <v>89</v>
      </c>
      <c r="BL87" s="413"/>
      <c r="BM87" s="413"/>
      <c r="BN87" s="414" t="str">
        <f>$O$1</f>
        <v>220V Recept in Trailer 2</v>
      </c>
      <c r="BO87" s="414"/>
      <c r="BP87" s="414"/>
      <c r="BQ87" s="414"/>
      <c r="BR87" s="414"/>
      <c r="BS87" s="414"/>
      <c r="BT87" s="414"/>
      <c r="BU87" s="414"/>
      <c r="BV87" s="414"/>
      <c r="BW87" s="414"/>
      <c r="BX87" s="414"/>
    </row>
    <row r="88" spans="39:76" ht="24.75" customHeight="1">
      <c r="AO88" s="421" t="str">
        <f>CONCATENATE("VOLTAGE:  ",$F$4,"/",$F$5,"V ",$F$6,"-PHASE ",$F$7," WIRE")</f>
        <v>VOLTAGE:  120/240V 1-PHASE 3 WIRE</v>
      </c>
      <c r="AP88" s="422"/>
      <c r="AQ88" s="422"/>
      <c r="AR88" s="422"/>
      <c r="AS88" s="423"/>
      <c r="AT88" s="407" t="s">
        <v>91</v>
      </c>
      <c r="AU88" s="408"/>
      <c r="AV88" s="408"/>
      <c r="AW88" s="409">
        <f ca="1">TODAY()</f>
        <v>40707</v>
      </c>
      <c r="AX88" s="410"/>
      <c r="BJ88" s="2"/>
      <c r="BK88" s="421" t="str">
        <f>CONCATENATE("VOLTAGE:  ",$F$4,"/",$F$5,"V ",$F$6,"-PHASE ",$F$7," WIRE")</f>
        <v>VOLTAGE:  120/240V 1-PHASE 3 WIRE</v>
      </c>
      <c r="BL88" s="422"/>
      <c r="BM88" s="422"/>
      <c r="BN88" s="422"/>
      <c r="BO88" s="422"/>
      <c r="BP88" s="422"/>
      <c r="BQ88" s="423"/>
      <c r="BR88" s="407" t="s">
        <v>91</v>
      </c>
      <c r="BS88" s="408"/>
      <c r="BT88" s="408"/>
      <c r="BU88" s="409">
        <f ca="1">TODAY()</f>
        <v>40707</v>
      </c>
      <c r="BV88" s="409"/>
      <c r="BW88" s="409"/>
      <c r="BX88" s="410"/>
    </row>
    <row r="89" spans="39:76" ht="24.75" customHeight="1">
      <c r="AM89" s="32">
        <v>1</v>
      </c>
      <c r="AO89" s="415" t="s">
        <v>93</v>
      </c>
      <c r="AP89" s="416"/>
      <c r="AQ89" s="417" t="s">
        <v>94</v>
      </c>
      <c r="AR89" s="417"/>
      <c r="AS89" s="418"/>
      <c r="AT89" s="415" t="s">
        <v>93</v>
      </c>
      <c r="AU89" s="416"/>
      <c r="AV89" s="419" t="s">
        <v>94</v>
      </c>
      <c r="AW89" s="417"/>
      <c r="AX89" s="418"/>
      <c r="AZ89" s="32">
        <v>1</v>
      </c>
      <c r="BJ89" s="2"/>
      <c r="BK89" s="420" t="s">
        <v>93</v>
      </c>
      <c r="BL89" s="420"/>
      <c r="BM89" s="419" t="s">
        <v>94</v>
      </c>
      <c r="BN89" s="417"/>
      <c r="BO89" s="417"/>
      <c r="BP89" s="417"/>
      <c r="BQ89" s="418"/>
      <c r="BR89" s="415" t="s">
        <v>93</v>
      </c>
      <c r="BS89" s="416"/>
      <c r="BT89" s="419" t="s">
        <v>94</v>
      </c>
      <c r="BU89" s="417"/>
      <c r="BV89" s="417"/>
      <c r="BW89" s="417"/>
      <c r="BX89" s="418"/>
    </row>
    <row r="90" spans="39:76" ht="24.75" customHeight="1">
      <c r="AM90" s="32" t="str">
        <f>IF(I28=0,IF(I27=0,I22,I27),I28)</f>
        <v>=</v>
      </c>
      <c r="AO90" s="237">
        <v>43</v>
      </c>
      <c r="AP90" s="87" t="str">
        <f t="shared" ref="AP90:AP110" si="15">CONCATENATE(AM90,"P")</f>
        <v>=P</v>
      </c>
      <c r="AQ90" s="425" t="str">
        <f t="shared" ref="AQ90:AQ106" si="16">IF(AM90=1,IF($D28="","",$D28),IF(AND(AM90=2,AM89=1),$D28,IF(AND(AM90=3,AM89=1),$D28,$AQ89)))</f>
        <v>LOAD</v>
      </c>
      <c r="AR90" s="425"/>
      <c r="AS90" s="426"/>
      <c r="AT90" s="237">
        <v>44</v>
      </c>
      <c r="AU90" s="87" t="str">
        <f t="shared" ref="AU90:AU110" si="17">CONCATENATE(AZ90,"P")</f>
        <v>0P</v>
      </c>
      <c r="AV90" s="425" t="str">
        <f t="shared" ref="AV90:AV106" si="18">IF(AZ90=1,IF($S28="","",$S28),IF(AND(AZ90=2,AZ89=1),$S28,IF(AND(AZ90=2,AZ89=3),$S28,IF(AND(AZ90=3,AZ89=1),$S28,IF(AND(AZ90=3,AZ89=2),$S28,$AV89)))))</f>
        <v>LOAD</v>
      </c>
      <c r="AW90" s="425"/>
      <c r="AX90" s="426"/>
      <c r="AZ90" s="32">
        <f>IF(R28=0,IF(R27=0,R22,R27),R28)</f>
        <v>0</v>
      </c>
      <c r="BJ90" s="2"/>
      <c r="BK90" s="237">
        <v>43</v>
      </c>
      <c r="BL90" s="87" t="str">
        <f t="shared" ref="BL90:BL110" si="19">CONCATENATE($AM90,"P")</f>
        <v>=P</v>
      </c>
      <c r="BM90" s="424" t="str">
        <f t="shared" ref="BM90:BM106" si="20">IF($AM90=1,IF($D28="","",$D28),IF(AND($AM90=2,$AM89=1),$D28,IF(AND($AM90=3,$AM89=1),$D28,$BM89)))</f>
        <v>LOAD</v>
      </c>
      <c r="BN90" s="425"/>
      <c r="BO90" s="425"/>
      <c r="BP90" s="425"/>
      <c r="BQ90" s="426"/>
      <c r="BR90" s="237">
        <v>44</v>
      </c>
      <c r="BS90" s="87" t="str">
        <f t="shared" ref="BS90:BS110" si="21">CONCATENATE($AZ90,"P")</f>
        <v>0P</v>
      </c>
      <c r="BT90" s="424" t="str">
        <f t="shared" ref="BT90:BT106" si="22">IF($AZ90=1,IF($S28="","",$S28),IF(AND($AZ90=2,$AZ89=1),$S28,IF(AND($AZ90=2,$AZ89=3),$S28,IF(AND($AZ90=3,$AZ89=1),$S28,IF(AND($AZ90=3,$AZ89=2),$S28,$BT89)))))</f>
        <v>LOAD</v>
      </c>
      <c r="BU90" s="425"/>
      <c r="BV90" s="425"/>
      <c r="BW90" s="425"/>
      <c r="BX90" s="426"/>
    </row>
    <row r="91" spans="39:76" ht="24" customHeight="1">
      <c r="AM91" s="32" t="str">
        <f t="shared" ref="AM91:AM106" si="23">IF(I29=0,IF(I28=0,I27,I28),I29)</f>
        <v>=</v>
      </c>
      <c r="AO91" s="237">
        <v>45</v>
      </c>
      <c r="AP91" s="87" t="str">
        <f t="shared" si="15"/>
        <v>=P</v>
      </c>
      <c r="AQ91" s="425" t="str">
        <f t="shared" si="16"/>
        <v>LOAD</v>
      </c>
      <c r="AR91" s="425"/>
      <c r="AS91" s="426"/>
      <c r="AT91" s="237">
        <v>46</v>
      </c>
      <c r="AU91" s="87" t="str">
        <f t="shared" si="17"/>
        <v>0P</v>
      </c>
      <c r="AV91" s="425" t="str">
        <f t="shared" si="18"/>
        <v>LOAD</v>
      </c>
      <c r="AW91" s="425"/>
      <c r="AX91" s="426"/>
      <c r="AZ91" s="32">
        <f t="shared" ref="AZ91:AZ106" si="24">IF(R29=0,IF(R28=0,R27,R28),R29)</f>
        <v>0</v>
      </c>
      <c r="BJ91" s="2"/>
      <c r="BK91" s="237">
        <v>43</v>
      </c>
      <c r="BL91" s="87" t="str">
        <f t="shared" si="19"/>
        <v>=P</v>
      </c>
      <c r="BM91" s="424" t="str">
        <f t="shared" si="20"/>
        <v>LOAD</v>
      </c>
      <c r="BN91" s="425"/>
      <c r="BO91" s="425"/>
      <c r="BP91" s="425"/>
      <c r="BQ91" s="426"/>
      <c r="BR91" s="237">
        <v>46</v>
      </c>
      <c r="BS91" s="87" t="str">
        <f t="shared" si="21"/>
        <v>0P</v>
      </c>
      <c r="BT91" s="424" t="str">
        <f t="shared" si="22"/>
        <v>LOAD</v>
      </c>
      <c r="BU91" s="425"/>
      <c r="BV91" s="425"/>
      <c r="BW91" s="425"/>
      <c r="BX91" s="426"/>
    </row>
    <row r="92" spans="39:76" ht="24" customHeight="1">
      <c r="AM92" s="32" t="str">
        <f t="shared" si="23"/>
        <v>=</v>
      </c>
      <c r="AO92" s="237">
        <v>47</v>
      </c>
      <c r="AP92" s="87" t="str">
        <f t="shared" si="15"/>
        <v>=P</v>
      </c>
      <c r="AQ92" s="425" t="str">
        <f t="shared" si="16"/>
        <v>LOAD</v>
      </c>
      <c r="AR92" s="425"/>
      <c r="AS92" s="426"/>
      <c r="AT92" s="237">
        <v>48</v>
      </c>
      <c r="AU92" s="87" t="str">
        <f t="shared" si="17"/>
        <v>0P</v>
      </c>
      <c r="AV92" s="425" t="str">
        <f t="shared" si="18"/>
        <v>LOAD</v>
      </c>
      <c r="AW92" s="425"/>
      <c r="AX92" s="426"/>
      <c r="AZ92" s="32">
        <f t="shared" si="24"/>
        <v>0</v>
      </c>
      <c r="BJ92" s="2"/>
      <c r="BK92" s="237">
        <v>43</v>
      </c>
      <c r="BL92" s="87" t="str">
        <f t="shared" si="19"/>
        <v>=P</v>
      </c>
      <c r="BM92" s="424" t="str">
        <f t="shared" si="20"/>
        <v>LOAD</v>
      </c>
      <c r="BN92" s="425"/>
      <c r="BO92" s="425"/>
      <c r="BP92" s="425"/>
      <c r="BQ92" s="426"/>
      <c r="BR92" s="237">
        <v>48</v>
      </c>
      <c r="BS92" s="87" t="str">
        <f t="shared" si="21"/>
        <v>0P</v>
      </c>
      <c r="BT92" s="424" t="str">
        <f t="shared" si="22"/>
        <v>LOAD</v>
      </c>
      <c r="BU92" s="425"/>
      <c r="BV92" s="425"/>
      <c r="BW92" s="425"/>
      <c r="BX92" s="426"/>
    </row>
    <row r="93" spans="39:76" ht="24" customHeight="1">
      <c r="AM93" s="32" t="str">
        <f t="shared" si="23"/>
        <v>=</v>
      </c>
      <c r="AO93" s="237">
        <v>49</v>
      </c>
      <c r="AP93" s="87" t="str">
        <f t="shared" si="15"/>
        <v>=P</v>
      </c>
      <c r="AQ93" s="425" t="str">
        <f t="shared" si="16"/>
        <v>LOAD</v>
      </c>
      <c r="AR93" s="425"/>
      <c r="AS93" s="426"/>
      <c r="AT93" s="237">
        <v>50</v>
      </c>
      <c r="AU93" s="87" t="str">
        <f t="shared" si="17"/>
        <v>0P</v>
      </c>
      <c r="AV93" s="425" t="str">
        <f t="shared" si="18"/>
        <v>LOAD</v>
      </c>
      <c r="AW93" s="425"/>
      <c r="AX93" s="426"/>
      <c r="AZ93" s="32">
        <f t="shared" si="24"/>
        <v>0</v>
      </c>
      <c r="BJ93" s="2"/>
      <c r="BK93" s="237">
        <v>43</v>
      </c>
      <c r="BL93" s="87" t="str">
        <f t="shared" si="19"/>
        <v>=P</v>
      </c>
      <c r="BM93" s="424" t="str">
        <f t="shared" si="20"/>
        <v>LOAD</v>
      </c>
      <c r="BN93" s="425"/>
      <c r="BO93" s="425"/>
      <c r="BP93" s="425"/>
      <c r="BQ93" s="426"/>
      <c r="BR93" s="237">
        <v>50</v>
      </c>
      <c r="BS93" s="87" t="str">
        <f t="shared" si="21"/>
        <v>0P</v>
      </c>
      <c r="BT93" s="424" t="str">
        <f t="shared" si="22"/>
        <v>LOAD</v>
      </c>
      <c r="BU93" s="425"/>
      <c r="BV93" s="425"/>
      <c r="BW93" s="425"/>
      <c r="BX93" s="426"/>
    </row>
    <row r="94" spans="39:76" ht="24" customHeight="1">
      <c r="AM94" s="32" t="str">
        <f t="shared" si="23"/>
        <v>=</v>
      </c>
      <c r="AO94" s="237">
        <v>51</v>
      </c>
      <c r="AP94" s="87" t="str">
        <f t="shared" si="15"/>
        <v>=P</v>
      </c>
      <c r="AQ94" s="425" t="str">
        <f t="shared" si="16"/>
        <v>LOAD</v>
      </c>
      <c r="AR94" s="425"/>
      <c r="AS94" s="426"/>
      <c r="AT94" s="237">
        <v>52</v>
      </c>
      <c r="AU94" s="87" t="str">
        <f t="shared" si="17"/>
        <v>0P</v>
      </c>
      <c r="AV94" s="425" t="str">
        <f t="shared" si="18"/>
        <v>LOAD</v>
      </c>
      <c r="AW94" s="425"/>
      <c r="AX94" s="426"/>
      <c r="AZ94" s="32">
        <f t="shared" si="24"/>
        <v>0</v>
      </c>
      <c r="BJ94" s="2"/>
      <c r="BK94" s="237">
        <v>43</v>
      </c>
      <c r="BL94" s="87" t="str">
        <f t="shared" si="19"/>
        <v>=P</v>
      </c>
      <c r="BM94" s="424" t="str">
        <f t="shared" si="20"/>
        <v>LOAD</v>
      </c>
      <c r="BN94" s="425"/>
      <c r="BO94" s="425"/>
      <c r="BP94" s="425"/>
      <c r="BQ94" s="426"/>
      <c r="BR94" s="237">
        <v>52</v>
      </c>
      <c r="BS94" s="87" t="str">
        <f t="shared" si="21"/>
        <v>0P</v>
      </c>
      <c r="BT94" s="424" t="str">
        <f t="shared" si="22"/>
        <v>LOAD</v>
      </c>
      <c r="BU94" s="425"/>
      <c r="BV94" s="425"/>
      <c r="BW94" s="425"/>
      <c r="BX94" s="426"/>
    </row>
    <row r="95" spans="39:76" ht="24" customHeight="1">
      <c r="AM95" s="32" t="str">
        <f t="shared" si="23"/>
        <v>=</v>
      </c>
      <c r="AO95" s="237">
        <v>53</v>
      </c>
      <c r="AP95" s="87" t="str">
        <f t="shared" si="15"/>
        <v>=P</v>
      </c>
      <c r="AQ95" s="425" t="str">
        <f t="shared" si="16"/>
        <v>LOAD</v>
      </c>
      <c r="AR95" s="425"/>
      <c r="AS95" s="426"/>
      <c r="AT95" s="237">
        <v>54</v>
      </c>
      <c r="AU95" s="87" t="str">
        <f t="shared" si="17"/>
        <v>0P</v>
      </c>
      <c r="AV95" s="425" t="str">
        <f t="shared" si="18"/>
        <v>LOAD</v>
      </c>
      <c r="AW95" s="425"/>
      <c r="AX95" s="426"/>
      <c r="AZ95" s="32">
        <f t="shared" si="24"/>
        <v>0</v>
      </c>
      <c r="BJ95" s="2"/>
      <c r="BK95" s="237">
        <v>43</v>
      </c>
      <c r="BL95" s="87" t="str">
        <f t="shared" si="19"/>
        <v>=P</v>
      </c>
      <c r="BM95" s="424" t="str">
        <f t="shared" si="20"/>
        <v>LOAD</v>
      </c>
      <c r="BN95" s="425"/>
      <c r="BO95" s="425"/>
      <c r="BP95" s="425"/>
      <c r="BQ95" s="426"/>
      <c r="BR95" s="237">
        <v>54</v>
      </c>
      <c r="BS95" s="87" t="str">
        <f t="shared" si="21"/>
        <v>0P</v>
      </c>
      <c r="BT95" s="424" t="str">
        <f t="shared" si="22"/>
        <v>LOAD</v>
      </c>
      <c r="BU95" s="425"/>
      <c r="BV95" s="425"/>
      <c r="BW95" s="425"/>
      <c r="BX95" s="426"/>
    </row>
    <row r="96" spans="39:76" ht="24" customHeight="1">
      <c r="AM96" s="32" t="str">
        <f t="shared" si="23"/>
        <v>=</v>
      </c>
      <c r="AO96" s="237">
        <v>55</v>
      </c>
      <c r="AP96" s="87" t="str">
        <f t="shared" si="15"/>
        <v>=P</v>
      </c>
      <c r="AQ96" s="425" t="str">
        <f t="shared" si="16"/>
        <v>LOAD</v>
      </c>
      <c r="AR96" s="425"/>
      <c r="AS96" s="426"/>
      <c r="AT96" s="237">
        <v>56</v>
      </c>
      <c r="AU96" s="87" t="str">
        <f t="shared" si="17"/>
        <v>0P</v>
      </c>
      <c r="AV96" s="425" t="str">
        <f t="shared" si="18"/>
        <v>LOAD</v>
      </c>
      <c r="AW96" s="425"/>
      <c r="AX96" s="426"/>
      <c r="AZ96" s="32">
        <f t="shared" si="24"/>
        <v>0</v>
      </c>
      <c r="BJ96" s="2"/>
      <c r="BK96" s="237">
        <v>43</v>
      </c>
      <c r="BL96" s="87" t="str">
        <f t="shared" si="19"/>
        <v>=P</v>
      </c>
      <c r="BM96" s="424" t="str">
        <f t="shared" si="20"/>
        <v>LOAD</v>
      </c>
      <c r="BN96" s="425"/>
      <c r="BO96" s="425"/>
      <c r="BP96" s="425"/>
      <c r="BQ96" s="426"/>
      <c r="BR96" s="237">
        <v>56</v>
      </c>
      <c r="BS96" s="87" t="str">
        <f t="shared" si="21"/>
        <v>0P</v>
      </c>
      <c r="BT96" s="424" t="str">
        <f t="shared" si="22"/>
        <v>LOAD</v>
      </c>
      <c r="BU96" s="425"/>
      <c r="BV96" s="425"/>
      <c r="BW96" s="425"/>
      <c r="BX96" s="426"/>
    </row>
    <row r="97" spans="39:76" ht="24" customHeight="1">
      <c r="AM97" s="32" t="str">
        <f t="shared" si="23"/>
        <v>=</v>
      </c>
      <c r="AO97" s="237">
        <v>57</v>
      </c>
      <c r="AP97" s="87" t="str">
        <f t="shared" si="15"/>
        <v>=P</v>
      </c>
      <c r="AQ97" s="425" t="str">
        <f t="shared" si="16"/>
        <v>LOAD</v>
      </c>
      <c r="AR97" s="425"/>
      <c r="AS97" s="426"/>
      <c r="AT97" s="237">
        <v>58</v>
      </c>
      <c r="AU97" s="87" t="str">
        <f t="shared" si="17"/>
        <v>0P</v>
      </c>
      <c r="AV97" s="425" t="str">
        <f t="shared" si="18"/>
        <v>LOAD</v>
      </c>
      <c r="AW97" s="425"/>
      <c r="AX97" s="426"/>
      <c r="AZ97" s="32">
        <f t="shared" si="24"/>
        <v>0</v>
      </c>
      <c r="BJ97" s="2"/>
      <c r="BK97" s="237">
        <v>43</v>
      </c>
      <c r="BL97" s="87" t="str">
        <f t="shared" si="19"/>
        <v>=P</v>
      </c>
      <c r="BM97" s="424" t="str">
        <f t="shared" si="20"/>
        <v>LOAD</v>
      </c>
      <c r="BN97" s="425"/>
      <c r="BO97" s="425"/>
      <c r="BP97" s="425"/>
      <c r="BQ97" s="426"/>
      <c r="BR97" s="237">
        <v>58</v>
      </c>
      <c r="BS97" s="87" t="str">
        <f t="shared" si="21"/>
        <v>0P</v>
      </c>
      <c r="BT97" s="424" t="str">
        <f t="shared" si="22"/>
        <v>LOAD</v>
      </c>
      <c r="BU97" s="425"/>
      <c r="BV97" s="425"/>
      <c r="BW97" s="425"/>
      <c r="BX97" s="426"/>
    </row>
    <row r="98" spans="39:76" ht="24" customHeight="1">
      <c r="AM98" s="32" t="str">
        <f t="shared" si="23"/>
        <v>=</v>
      </c>
      <c r="AO98" s="237">
        <v>59</v>
      </c>
      <c r="AP98" s="87" t="str">
        <f t="shared" si="15"/>
        <v>=P</v>
      </c>
      <c r="AQ98" s="425" t="str">
        <f t="shared" si="16"/>
        <v>LOAD</v>
      </c>
      <c r="AR98" s="425"/>
      <c r="AS98" s="426"/>
      <c r="AT98" s="237">
        <v>60</v>
      </c>
      <c r="AU98" s="87" t="str">
        <f t="shared" si="17"/>
        <v>0P</v>
      </c>
      <c r="AV98" s="425" t="str">
        <f t="shared" si="18"/>
        <v>LOAD</v>
      </c>
      <c r="AW98" s="425"/>
      <c r="AX98" s="426"/>
      <c r="AZ98" s="32">
        <f t="shared" si="24"/>
        <v>0</v>
      </c>
      <c r="BJ98" s="2"/>
      <c r="BK98" s="237">
        <v>43</v>
      </c>
      <c r="BL98" s="87" t="str">
        <f t="shared" si="19"/>
        <v>=P</v>
      </c>
      <c r="BM98" s="424" t="str">
        <f t="shared" si="20"/>
        <v>LOAD</v>
      </c>
      <c r="BN98" s="425"/>
      <c r="BO98" s="425"/>
      <c r="BP98" s="425"/>
      <c r="BQ98" s="426"/>
      <c r="BR98" s="237">
        <v>60</v>
      </c>
      <c r="BS98" s="87" t="str">
        <f t="shared" si="21"/>
        <v>0P</v>
      </c>
      <c r="BT98" s="424" t="str">
        <f t="shared" si="22"/>
        <v>LOAD</v>
      </c>
      <c r="BU98" s="425"/>
      <c r="BV98" s="425"/>
      <c r="BW98" s="425"/>
      <c r="BX98" s="426"/>
    </row>
    <row r="99" spans="39:76" ht="24" customHeight="1">
      <c r="AM99" s="32" t="str">
        <f t="shared" si="23"/>
        <v>=</v>
      </c>
      <c r="AO99" s="237">
        <v>61</v>
      </c>
      <c r="AP99" s="87" t="str">
        <f t="shared" si="15"/>
        <v>=P</v>
      </c>
      <c r="AQ99" s="425" t="str">
        <f t="shared" si="16"/>
        <v>LOAD</v>
      </c>
      <c r="AR99" s="425"/>
      <c r="AS99" s="426"/>
      <c r="AT99" s="237">
        <v>62</v>
      </c>
      <c r="AU99" s="87" t="str">
        <f t="shared" si="17"/>
        <v>0P</v>
      </c>
      <c r="AV99" s="425" t="str">
        <f t="shared" si="18"/>
        <v>LOAD</v>
      </c>
      <c r="AW99" s="425"/>
      <c r="AX99" s="426"/>
      <c r="AZ99" s="32">
        <f t="shared" si="24"/>
        <v>0</v>
      </c>
      <c r="BJ99" s="2"/>
      <c r="BK99" s="237">
        <v>43</v>
      </c>
      <c r="BL99" s="87" t="str">
        <f t="shared" si="19"/>
        <v>=P</v>
      </c>
      <c r="BM99" s="424" t="str">
        <f t="shared" si="20"/>
        <v>LOAD</v>
      </c>
      <c r="BN99" s="425"/>
      <c r="BO99" s="425"/>
      <c r="BP99" s="425"/>
      <c r="BQ99" s="426"/>
      <c r="BR99" s="237">
        <v>62</v>
      </c>
      <c r="BS99" s="87" t="str">
        <f t="shared" si="21"/>
        <v>0P</v>
      </c>
      <c r="BT99" s="424" t="str">
        <f t="shared" si="22"/>
        <v>LOAD</v>
      </c>
      <c r="BU99" s="425"/>
      <c r="BV99" s="425"/>
      <c r="BW99" s="425"/>
      <c r="BX99" s="426"/>
    </row>
    <row r="100" spans="39:76" ht="24" customHeight="1">
      <c r="AM100" s="32" t="str">
        <f t="shared" si="23"/>
        <v>=</v>
      </c>
      <c r="AO100" s="237">
        <v>63</v>
      </c>
      <c r="AP100" s="87" t="str">
        <f t="shared" si="15"/>
        <v>=P</v>
      </c>
      <c r="AQ100" s="425" t="str">
        <f t="shared" si="16"/>
        <v>LOAD</v>
      </c>
      <c r="AR100" s="425"/>
      <c r="AS100" s="426"/>
      <c r="AT100" s="237">
        <v>64</v>
      </c>
      <c r="AU100" s="87" t="str">
        <f t="shared" si="17"/>
        <v>0P</v>
      </c>
      <c r="AV100" s="425" t="str">
        <f t="shared" si="18"/>
        <v>LOAD</v>
      </c>
      <c r="AW100" s="425"/>
      <c r="AX100" s="426"/>
      <c r="AZ100" s="32">
        <f t="shared" si="24"/>
        <v>0</v>
      </c>
      <c r="BJ100" s="2"/>
      <c r="BK100" s="237">
        <v>43</v>
      </c>
      <c r="BL100" s="87" t="str">
        <f t="shared" si="19"/>
        <v>=P</v>
      </c>
      <c r="BM100" s="424" t="str">
        <f t="shared" si="20"/>
        <v>LOAD</v>
      </c>
      <c r="BN100" s="425"/>
      <c r="BO100" s="425"/>
      <c r="BP100" s="425"/>
      <c r="BQ100" s="426"/>
      <c r="BR100" s="237">
        <v>64</v>
      </c>
      <c r="BS100" s="87" t="str">
        <f t="shared" si="21"/>
        <v>0P</v>
      </c>
      <c r="BT100" s="424" t="str">
        <f t="shared" si="22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3"/>
        <v>=</v>
      </c>
      <c r="AO101" s="237">
        <v>65</v>
      </c>
      <c r="AP101" s="87" t="str">
        <f t="shared" si="15"/>
        <v>=P</v>
      </c>
      <c r="AQ101" s="425" t="str">
        <f t="shared" si="16"/>
        <v>LOAD</v>
      </c>
      <c r="AR101" s="425"/>
      <c r="AS101" s="426"/>
      <c r="AT101" s="237">
        <v>66</v>
      </c>
      <c r="AU101" s="87" t="str">
        <f t="shared" si="17"/>
        <v>0P</v>
      </c>
      <c r="AV101" s="425" t="str">
        <f t="shared" si="18"/>
        <v>LOAD</v>
      </c>
      <c r="AW101" s="425"/>
      <c r="AX101" s="426"/>
      <c r="AZ101" s="32">
        <f t="shared" si="24"/>
        <v>0</v>
      </c>
      <c r="BJ101" s="2"/>
      <c r="BK101" s="237">
        <v>43</v>
      </c>
      <c r="BL101" s="87" t="str">
        <f t="shared" si="19"/>
        <v>=P</v>
      </c>
      <c r="BM101" s="424" t="str">
        <f t="shared" si="20"/>
        <v>LOAD</v>
      </c>
      <c r="BN101" s="425"/>
      <c r="BO101" s="425"/>
      <c r="BP101" s="425"/>
      <c r="BQ101" s="426"/>
      <c r="BR101" s="237">
        <v>66</v>
      </c>
      <c r="BS101" s="87" t="str">
        <f t="shared" si="21"/>
        <v>0P</v>
      </c>
      <c r="BT101" s="424" t="str">
        <f t="shared" si="22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3"/>
        <v>=</v>
      </c>
      <c r="AO102" s="237">
        <v>67</v>
      </c>
      <c r="AP102" s="87" t="str">
        <f t="shared" si="15"/>
        <v>=P</v>
      </c>
      <c r="AQ102" s="425" t="str">
        <f t="shared" si="16"/>
        <v>LOAD</v>
      </c>
      <c r="AR102" s="425"/>
      <c r="AS102" s="426"/>
      <c r="AT102" s="237">
        <v>68</v>
      </c>
      <c r="AU102" s="87" t="str">
        <f t="shared" si="17"/>
        <v>0P</v>
      </c>
      <c r="AV102" s="425" t="str">
        <f t="shared" si="18"/>
        <v>LOAD</v>
      </c>
      <c r="AW102" s="425"/>
      <c r="AX102" s="426"/>
      <c r="AZ102" s="32">
        <f t="shared" si="24"/>
        <v>0</v>
      </c>
      <c r="BJ102" s="2"/>
      <c r="BK102" s="237">
        <v>43</v>
      </c>
      <c r="BL102" s="87" t="str">
        <f t="shared" si="19"/>
        <v>=P</v>
      </c>
      <c r="BM102" s="424" t="str">
        <f t="shared" si="20"/>
        <v>LOAD</v>
      </c>
      <c r="BN102" s="425"/>
      <c r="BO102" s="425"/>
      <c r="BP102" s="425"/>
      <c r="BQ102" s="426"/>
      <c r="BR102" s="237">
        <v>68</v>
      </c>
      <c r="BS102" s="87" t="str">
        <f t="shared" si="21"/>
        <v>0P</v>
      </c>
      <c r="BT102" s="424" t="str">
        <f t="shared" si="22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3"/>
        <v>=</v>
      </c>
      <c r="AO103" s="237">
        <v>69</v>
      </c>
      <c r="AP103" s="87" t="str">
        <f t="shared" si="15"/>
        <v>=P</v>
      </c>
      <c r="AQ103" s="425" t="str">
        <f t="shared" si="16"/>
        <v>LOAD</v>
      </c>
      <c r="AR103" s="425"/>
      <c r="AS103" s="426"/>
      <c r="AT103" s="237">
        <v>70</v>
      </c>
      <c r="AU103" s="87" t="str">
        <f t="shared" si="17"/>
        <v>0P</v>
      </c>
      <c r="AV103" s="425" t="str">
        <f t="shared" si="18"/>
        <v>LOAD</v>
      </c>
      <c r="AW103" s="425"/>
      <c r="AX103" s="426"/>
      <c r="AZ103" s="32">
        <f t="shared" si="24"/>
        <v>0</v>
      </c>
      <c r="BJ103" s="2"/>
      <c r="BK103" s="237">
        <v>43</v>
      </c>
      <c r="BL103" s="87" t="str">
        <f t="shared" si="19"/>
        <v>=P</v>
      </c>
      <c r="BM103" s="424" t="str">
        <f t="shared" si="20"/>
        <v>LOAD</v>
      </c>
      <c r="BN103" s="425"/>
      <c r="BO103" s="425"/>
      <c r="BP103" s="425"/>
      <c r="BQ103" s="426"/>
      <c r="BR103" s="237">
        <v>70</v>
      </c>
      <c r="BS103" s="87" t="str">
        <f t="shared" si="21"/>
        <v>0P</v>
      </c>
      <c r="BT103" s="424" t="str">
        <f t="shared" si="22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3"/>
        <v>=</v>
      </c>
      <c r="AO104" s="237">
        <v>71</v>
      </c>
      <c r="AP104" s="87" t="str">
        <f t="shared" si="15"/>
        <v>=P</v>
      </c>
      <c r="AQ104" s="425" t="str">
        <f t="shared" si="16"/>
        <v>LOAD</v>
      </c>
      <c r="AR104" s="425"/>
      <c r="AS104" s="426"/>
      <c r="AT104" s="237">
        <v>72</v>
      </c>
      <c r="AU104" s="87" t="str">
        <f t="shared" si="17"/>
        <v>0P</v>
      </c>
      <c r="AV104" s="425" t="str">
        <f t="shared" si="18"/>
        <v>LOAD</v>
      </c>
      <c r="AW104" s="425"/>
      <c r="AX104" s="426"/>
      <c r="AZ104" s="32">
        <f t="shared" si="24"/>
        <v>0</v>
      </c>
      <c r="BJ104" s="2"/>
      <c r="BK104" s="237">
        <v>43</v>
      </c>
      <c r="BL104" s="87" t="str">
        <f t="shared" si="19"/>
        <v>=P</v>
      </c>
      <c r="BM104" s="424" t="str">
        <f t="shared" si="20"/>
        <v>LOAD</v>
      </c>
      <c r="BN104" s="425"/>
      <c r="BO104" s="425"/>
      <c r="BP104" s="425"/>
      <c r="BQ104" s="426"/>
      <c r="BR104" s="237">
        <v>72</v>
      </c>
      <c r="BS104" s="87" t="str">
        <f t="shared" si="21"/>
        <v>0P</v>
      </c>
      <c r="BT104" s="424" t="str">
        <f t="shared" si="22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3"/>
        <v>=</v>
      </c>
      <c r="AO105" s="237">
        <v>73</v>
      </c>
      <c r="AP105" s="87" t="str">
        <f t="shared" si="15"/>
        <v>=P</v>
      </c>
      <c r="AQ105" s="425" t="str">
        <f t="shared" si="16"/>
        <v>LOAD</v>
      </c>
      <c r="AR105" s="425"/>
      <c r="AS105" s="426"/>
      <c r="AT105" s="237">
        <v>74</v>
      </c>
      <c r="AU105" s="87" t="str">
        <f t="shared" si="17"/>
        <v>0P</v>
      </c>
      <c r="AV105" s="425" t="str">
        <f t="shared" si="18"/>
        <v>LOAD</v>
      </c>
      <c r="AW105" s="425"/>
      <c r="AX105" s="426"/>
      <c r="AZ105" s="32">
        <f t="shared" si="24"/>
        <v>0</v>
      </c>
      <c r="BJ105" s="2"/>
      <c r="BK105" s="237">
        <v>43</v>
      </c>
      <c r="BL105" s="87" t="str">
        <f t="shared" si="19"/>
        <v>=P</v>
      </c>
      <c r="BM105" s="424" t="str">
        <f t="shared" si="20"/>
        <v>LOAD</v>
      </c>
      <c r="BN105" s="425"/>
      <c r="BO105" s="425"/>
      <c r="BP105" s="425"/>
      <c r="BQ105" s="426"/>
      <c r="BR105" s="237">
        <v>74</v>
      </c>
      <c r="BS105" s="87" t="str">
        <f t="shared" si="21"/>
        <v>0P</v>
      </c>
      <c r="BT105" s="424" t="str">
        <f t="shared" si="22"/>
        <v>LOAD</v>
      </c>
      <c r="BU105" s="425"/>
      <c r="BV105" s="425"/>
      <c r="BW105" s="425"/>
      <c r="BX105" s="426"/>
    </row>
    <row r="106" spans="39:76" ht="24" customHeight="1">
      <c r="AM106" s="32">
        <f t="shared" si="23"/>
        <v>0</v>
      </c>
      <c r="AO106" s="237">
        <v>75</v>
      </c>
      <c r="AP106" s="87" t="str">
        <f t="shared" si="15"/>
        <v>0P</v>
      </c>
      <c r="AQ106" s="425" t="str">
        <f t="shared" si="16"/>
        <v>LOAD</v>
      </c>
      <c r="AR106" s="425"/>
      <c r="AS106" s="426"/>
      <c r="AT106" s="237">
        <v>76</v>
      </c>
      <c r="AU106" s="87" t="str">
        <f t="shared" si="17"/>
        <v>0P</v>
      </c>
      <c r="AV106" s="425" t="str">
        <f t="shared" si="18"/>
        <v>LOAD</v>
      </c>
      <c r="AW106" s="425"/>
      <c r="AX106" s="426"/>
      <c r="AZ106" s="32">
        <f t="shared" si="24"/>
        <v>0</v>
      </c>
      <c r="BJ106" s="2"/>
      <c r="BK106" s="237">
        <v>43</v>
      </c>
      <c r="BL106" s="87" t="str">
        <f t="shared" si="19"/>
        <v>0P</v>
      </c>
      <c r="BM106" s="424" t="str">
        <f t="shared" si="20"/>
        <v>LOAD</v>
      </c>
      <c r="BN106" s="425"/>
      <c r="BO106" s="425"/>
      <c r="BP106" s="425"/>
      <c r="BQ106" s="426"/>
      <c r="BR106" s="237">
        <v>76</v>
      </c>
      <c r="BS106" s="87" t="str">
        <f t="shared" si="21"/>
        <v>0P</v>
      </c>
      <c r="BT106" s="424" t="str">
        <f t="shared" si="22"/>
        <v>LOAD</v>
      </c>
      <c r="BU106" s="425"/>
      <c r="BV106" s="425"/>
      <c r="BW106" s="425"/>
      <c r="BX106" s="426"/>
    </row>
    <row r="107" spans="39:76" ht="24" customHeight="1">
      <c r="AM107" s="32">
        <f>IF(I23=0,IF(I44=0,I43,I44),I23)</f>
        <v>0</v>
      </c>
      <c r="AO107" s="237">
        <v>77</v>
      </c>
      <c r="AP107" s="87" t="str">
        <f t="shared" si="15"/>
        <v>0P</v>
      </c>
      <c r="AQ107" s="425" t="str">
        <f>IF(AM107=1,IF($D23="","",$D23),IF(AND(AM107=2,AM106=1),$D23,IF(AND(AM107=3,AM106=1),$D23,$AQ106)))</f>
        <v>LOAD</v>
      </c>
      <c r="AR107" s="425"/>
      <c r="AS107" s="426"/>
      <c r="AT107" s="237">
        <v>78</v>
      </c>
      <c r="AU107" s="87" t="str">
        <f t="shared" si="17"/>
        <v>0P</v>
      </c>
      <c r="AV107" s="425" t="str">
        <f>IF(AZ107=1,IF($S23="","",$S23),IF(AND(AZ107=2,AZ106=1),$S23,IF(AND(AZ107=2,AZ106=3),$S23,IF(AND(AZ107=3,AZ106=1),$S23,IF(AND(AZ107=3,AZ106=2),$S23,$AV106)))))</f>
        <v>LOAD</v>
      </c>
      <c r="AW107" s="425"/>
      <c r="AX107" s="426"/>
      <c r="AZ107" s="32">
        <f>IF(R23=0,IF(R44=0,R43,R44),R23)</f>
        <v>0</v>
      </c>
      <c r="BJ107" s="2"/>
      <c r="BK107" s="237">
        <v>43</v>
      </c>
      <c r="BL107" s="87" t="str">
        <f t="shared" si="19"/>
        <v>0P</v>
      </c>
      <c r="BM107" s="424" t="str">
        <f>IF($AM107=1,IF($D23="","",$D23),IF(AND($AM107=2,$AM106=1),$D23,IF(AND($AM107=3,$AM106=1),$D23,$BM106)))</f>
        <v>LOAD</v>
      </c>
      <c r="BN107" s="425"/>
      <c r="BO107" s="425"/>
      <c r="BP107" s="425"/>
      <c r="BQ107" s="426"/>
      <c r="BR107" s="237">
        <v>78</v>
      </c>
      <c r="BS107" s="87" t="str">
        <f t="shared" si="21"/>
        <v>0P</v>
      </c>
      <c r="BT107" s="424" t="str">
        <f>IF($AZ107=1,IF($S23="","",$S23),IF(AND($AZ107=2,$AZ106=1),$S23,IF(AND($AZ107=2,$AZ106=3),$S23,IF(AND($AZ107=3,$AZ106=1),$S23,IF(AND($AZ107=3,$AZ106=2),$S23,$BT106)))))</f>
        <v>LOAD</v>
      </c>
      <c r="BU107" s="425"/>
      <c r="BV107" s="425"/>
      <c r="BW107" s="425"/>
      <c r="BX107" s="426"/>
    </row>
    <row r="108" spans="39:76" ht="24" customHeight="1">
      <c r="AM108" s="32">
        <f>IF(I24=0,IF(I23=0,I44,I23),I24)</f>
        <v>0</v>
      </c>
      <c r="AO108" s="237">
        <v>79</v>
      </c>
      <c r="AP108" s="87" t="str">
        <f t="shared" si="15"/>
        <v>0P</v>
      </c>
      <c r="AQ108" s="425" t="str">
        <f>IF(AM108=1,IF($D24="","",$D24),IF(AND(AM108=2,AM107=1),$D24,IF(AND(AM108=3,AM107=1),$D24,$AQ107)))</f>
        <v>LOAD</v>
      </c>
      <c r="AR108" s="425"/>
      <c r="AS108" s="426"/>
      <c r="AT108" s="237">
        <v>80</v>
      </c>
      <c r="AU108" s="87" t="str">
        <f t="shared" si="17"/>
        <v>0P</v>
      </c>
      <c r="AV108" s="425" t="str">
        <f>IF(AZ108=1,IF($S24="","",$S24),IF(AND(AZ108=2,AZ107=1),$S24,IF(AND(AZ108=2,AZ107=3),$S24,IF(AND(AZ108=3,AZ107=1),$S24,IF(AND(AZ108=3,AZ107=2),$S24,$AV107)))))</f>
        <v>LOAD</v>
      </c>
      <c r="AW108" s="425"/>
      <c r="AX108" s="426"/>
      <c r="AZ108" s="32">
        <f>IF(R24=0,IF(R23=0,R44,R23),R24)</f>
        <v>0</v>
      </c>
      <c r="BJ108" s="2"/>
      <c r="BK108" s="237">
        <v>43</v>
      </c>
      <c r="BL108" s="87" t="str">
        <f t="shared" si="19"/>
        <v>0P</v>
      </c>
      <c r="BM108" s="424" t="str">
        <f>IF($AM108=1,IF($D24="","",$D24),IF(AND($AM108=2,$AM107=1),$D24,IF(AND($AM108=3,$AM107=1),$D24,$BM107)))</f>
        <v>LOAD</v>
      </c>
      <c r="BN108" s="425"/>
      <c r="BO108" s="425"/>
      <c r="BP108" s="425"/>
      <c r="BQ108" s="426"/>
      <c r="BR108" s="237">
        <v>80</v>
      </c>
      <c r="BS108" s="87" t="str">
        <f t="shared" si="21"/>
        <v>0P</v>
      </c>
      <c r="BT108" s="424" t="str">
        <f>IF($AZ108=1,IF($S24="","",$S24),IF(AND($AZ108=2,$AZ107=1),$S24,IF(AND($AZ108=2,$AZ107=3),$S24,IF(AND($AZ108=3,$AZ107=1),$S24,IF(AND($AZ108=3,$AZ107=2),$S24,$BT107)))))</f>
        <v>LOAD</v>
      </c>
      <c r="BU108" s="425"/>
      <c r="BV108" s="425"/>
      <c r="BW108" s="425"/>
      <c r="BX108" s="426"/>
    </row>
    <row r="109" spans="39:76" ht="24" customHeight="1">
      <c r="AM109" s="32">
        <f>IF(I25=0,IF(I24=0,I23,I24),I25)</f>
        <v>0</v>
      </c>
      <c r="AO109" s="237">
        <v>81</v>
      </c>
      <c r="AP109" s="87" t="str">
        <f t="shared" si="15"/>
        <v>0P</v>
      </c>
      <c r="AQ109" s="425" t="str">
        <f>IF(AM109=1,IF($D25="","",$D25),IF(AND(AM109=2,AM108=1),$D25,IF(AND(AM109=3,AM108=1),$D25,$AQ108)))</f>
        <v>LOAD</v>
      </c>
      <c r="AR109" s="425"/>
      <c r="AS109" s="426"/>
      <c r="AT109" s="237">
        <v>82</v>
      </c>
      <c r="AU109" s="87" t="str">
        <f t="shared" si="17"/>
        <v>0P</v>
      </c>
      <c r="AV109" s="425" t="str">
        <f>IF(AZ109=1,IF($S25="","",$S25),IF(AND(AZ109=2,AZ108=1),$S25,IF(AND(AZ109=2,AZ108=3),$S25,IF(AND(AZ109=3,AZ108=1),$S25,IF(AND(AZ109=3,AZ108=2),$S25,$AV108)))))</f>
        <v>LOAD</v>
      </c>
      <c r="AW109" s="425"/>
      <c r="AX109" s="426"/>
      <c r="AZ109" s="32">
        <f>IF(R25=0,IF(R24=0,R23,R24),R25)</f>
        <v>0</v>
      </c>
      <c r="BJ109" s="2"/>
      <c r="BK109" s="237">
        <v>43</v>
      </c>
      <c r="BL109" s="87" t="str">
        <f t="shared" si="19"/>
        <v>0P</v>
      </c>
      <c r="BM109" s="424" t="str">
        <f>IF($AM109=1,IF($D25="","",$D25),IF(AND($AM109=2,$AM108=1),$D25,IF(AND($AM109=3,$AM108=1),$D25,$BM108)))</f>
        <v>LOAD</v>
      </c>
      <c r="BN109" s="425"/>
      <c r="BO109" s="425"/>
      <c r="BP109" s="425"/>
      <c r="BQ109" s="426"/>
      <c r="BR109" s="237">
        <v>82</v>
      </c>
      <c r="BS109" s="87" t="str">
        <f t="shared" si="21"/>
        <v>0P</v>
      </c>
      <c r="BT109" s="424" t="str">
        <f>IF($AZ109=1,IF($S25="","",$S25),IF(AND($AZ109=2,$AZ108=1),$S25,IF(AND($AZ109=2,$AZ108=3),$S25,IF(AND($AZ109=3,$AZ108=1),$S25,IF(AND($AZ109=3,$AZ108=2),$S25,$BT108)))))</f>
        <v>LOAD</v>
      </c>
      <c r="BU109" s="425"/>
      <c r="BV109" s="425"/>
      <c r="BW109" s="425"/>
      <c r="BX109" s="426"/>
    </row>
    <row r="110" spans="39:76" ht="24" customHeight="1">
      <c r="AM110" s="32" t="e">
        <f>IF(#REF!=0,IF(I25=0,I24,I25),#REF!)</f>
        <v>#REF!</v>
      </c>
      <c r="AO110" s="237">
        <v>83</v>
      </c>
      <c r="AP110" s="87" t="e">
        <f t="shared" si="15"/>
        <v>#REF!</v>
      </c>
      <c r="AQ110" s="425" t="e">
        <f>IF(AM110=1,IF(#REF!="","",#REF!),IF(AND(AM110=2,AM109=1),#REF!,IF(AND(AM110=3,AM109=1),#REF!,$AQ109)))</f>
        <v>#REF!</v>
      </c>
      <c r="AR110" s="425"/>
      <c r="AS110" s="426"/>
      <c r="AT110" s="237">
        <v>84</v>
      </c>
      <c r="AU110" s="87" t="e">
        <f t="shared" si="17"/>
        <v>#REF!</v>
      </c>
      <c r="AV110" s="425" t="e">
        <f>IF(AZ110=1,IF(#REF!="","",#REF!),IF(AND(AZ110=2,AZ109=1),#REF!,IF(AND(AZ110=2,AZ109=3),#REF!,IF(AND(AZ110=3,AZ109=1),#REF!,IF(AND(AZ110=3,AZ109=2),#REF!,$AV109)))))</f>
        <v>#REF!</v>
      </c>
      <c r="AW110" s="425"/>
      <c r="AX110" s="426"/>
      <c r="AZ110" s="32" t="e">
        <f>IF(#REF!=0,IF(R25=0,R24,R25),#REF!)</f>
        <v>#REF!</v>
      </c>
      <c r="BJ110" s="2"/>
      <c r="BK110" s="237">
        <v>43</v>
      </c>
      <c r="BL110" s="87" t="e">
        <f t="shared" si="19"/>
        <v>#REF!</v>
      </c>
      <c r="BM110" s="424" t="e">
        <f>IF($AM110=1,IF(#REF!="","",#REF!),IF(AND($AM110=2,$AM109=1),#REF!,IF(AND($AM110=3,$AM109=1),#REF!,$BM109)))</f>
        <v>#REF!</v>
      </c>
      <c r="BN110" s="425"/>
      <c r="BO110" s="425"/>
      <c r="BP110" s="425"/>
      <c r="BQ110" s="426"/>
      <c r="BR110" s="237">
        <v>84</v>
      </c>
      <c r="BS110" s="87" t="e">
        <f t="shared" si="21"/>
        <v>#REF!</v>
      </c>
      <c r="BT110" s="424" t="e">
        <f>IF($AZ110=1,IF(#REF!="","",#REF!),IF(AND($AZ110=2,$AZ109=1),#REF!,IF(AND($AZ110=2,$AZ109=3),#REF!,IF(AND($AZ110=3,$AZ109=1),#REF!,IF(AND($AZ110=3,$AZ109=2),#REF!,$BT109)))))</f>
        <v>#REF!</v>
      </c>
      <c r="BU110" s="425"/>
      <c r="BV110" s="425"/>
      <c r="BW110" s="425"/>
      <c r="BX110" s="426"/>
    </row>
    <row r="111" spans="39:76" ht="24" customHeight="1">
      <c r="AO111" s="427" t="s">
        <v>86</v>
      </c>
      <c r="AP111" s="427"/>
      <c r="AQ111" s="427"/>
      <c r="AR111" s="427"/>
      <c r="AS111" s="427"/>
      <c r="AT111" s="427"/>
      <c r="AU111" s="427"/>
      <c r="AV111" s="427"/>
      <c r="AW111" s="427"/>
      <c r="AX111" s="427"/>
      <c r="BJ111" s="2"/>
      <c r="BK111" s="427" t="s">
        <v>86</v>
      </c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</row>
    <row r="112" spans="39:76" ht="24" customHeight="1"/>
    <row r="113" spans="39:55" s="2" customFormat="1" ht="26.25" customHeight="1">
      <c r="AM113" s="1"/>
      <c r="AZ113" s="1"/>
    </row>
    <row r="114" spans="39:55" s="2" customFormat="1" ht="24" customHeight="1">
      <c r="AM114" s="1"/>
      <c r="AZ114" s="1"/>
    </row>
    <row r="115" spans="39:55" ht="24" customHeight="1"/>
    <row r="116" spans="39:55" ht="24" customHeight="1"/>
    <row r="117" spans="39:55" ht="24" customHeight="1"/>
    <row r="118" spans="39:55" ht="24" customHeight="1">
      <c r="AX118"/>
      <c r="AY118"/>
      <c r="BA118"/>
      <c r="BB118"/>
      <c r="BC118"/>
    </row>
    <row r="119" spans="39:55" ht="24" customHeight="1">
      <c r="AX119"/>
      <c r="AY119"/>
      <c r="BA119"/>
      <c r="BB119"/>
      <c r="BC119"/>
    </row>
    <row r="120" spans="39:55" ht="24" customHeight="1">
      <c r="AX120"/>
      <c r="AY120"/>
      <c r="BA120"/>
      <c r="BB120"/>
      <c r="BC120"/>
    </row>
    <row r="121" spans="39:55" ht="24" customHeight="1">
      <c r="AX121"/>
      <c r="AY121"/>
      <c r="BA121"/>
      <c r="BB121"/>
      <c r="BC121"/>
    </row>
    <row r="122" spans="39:55" ht="24" customHeight="1">
      <c r="AX122"/>
      <c r="AY122"/>
      <c r="BA122"/>
      <c r="BB122"/>
      <c r="BC122"/>
    </row>
    <row r="123" spans="39:55" ht="24" customHeight="1">
      <c r="AX123"/>
      <c r="AY123"/>
      <c r="BA123"/>
      <c r="BB123"/>
      <c r="BC123"/>
    </row>
    <row r="124" spans="39:55" ht="24" customHeight="1">
      <c r="AX124"/>
      <c r="AY124"/>
      <c r="BA124"/>
      <c r="BB124"/>
      <c r="BC124"/>
    </row>
    <row r="125" spans="39:55" ht="24" customHeight="1">
      <c r="AX125"/>
      <c r="AY125"/>
      <c r="BA125"/>
      <c r="BB125"/>
      <c r="BC125"/>
    </row>
    <row r="126" spans="39:55" ht="24" customHeight="1">
      <c r="AX126"/>
      <c r="AY126"/>
      <c r="BA126"/>
      <c r="BB126"/>
      <c r="BC126"/>
    </row>
    <row r="127" spans="39:55" ht="24" customHeight="1">
      <c r="AX127"/>
      <c r="AY127"/>
      <c r="BA127"/>
      <c r="BB127"/>
      <c r="BC127"/>
    </row>
    <row r="128" spans="39:55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/>
    <row r="134" spans="50:55" ht="24" customHeight="1"/>
    <row r="135" spans="50:55" ht="24" customHeight="1"/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</sheetData>
  <mergeCells count="270">
    <mergeCell ref="AO111:AX111"/>
    <mergeCell ref="BK111:BX111"/>
    <mergeCell ref="S12:W12"/>
    <mergeCell ref="S13:W13"/>
    <mergeCell ref="AQ109:AS109"/>
    <mergeCell ref="AV109:AX109"/>
    <mergeCell ref="BM109:BQ109"/>
    <mergeCell ref="BT109:BX109"/>
    <mergeCell ref="AQ110:AS110"/>
    <mergeCell ref="AV110:AX110"/>
    <mergeCell ref="BM110:BQ110"/>
    <mergeCell ref="BT110:BX110"/>
    <mergeCell ref="AQ107:AS107"/>
    <mergeCell ref="AV107:AX107"/>
    <mergeCell ref="BM107:BQ107"/>
    <mergeCell ref="BT107:BX107"/>
    <mergeCell ref="AQ108:AS108"/>
    <mergeCell ref="AV108:AX108"/>
    <mergeCell ref="BM108:BQ108"/>
    <mergeCell ref="BT108:BX108"/>
    <mergeCell ref="AQ105:AS105"/>
    <mergeCell ref="AV105:AX105"/>
    <mergeCell ref="BM105:BQ105"/>
    <mergeCell ref="BT105:BX105"/>
    <mergeCell ref="AQ106:AS106"/>
    <mergeCell ref="AV106:AX106"/>
    <mergeCell ref="BM106:BQ106"/>
    <mergeCell ref="BT106:BX106"/>
    <mergeCell ref="AQ103:AS103"/>
    <mergeCell ref="AV103:AX103"/>
    <mergeCell ref="BM103:BQ103"/>
    <mergeCell ref="BT103:BX103"/>
    <mergeCell ref="AQ104:AS104"/>
    <mergeCell ref="AV104:AX104"/>
    <mergeCell ref="BM104:BQ104"/>
    <mergeCell ref="BT104:BX104"/>
    <mergeCell ref="AQ101:AS101"/>
    <mergeCell ref="AV101:AX101"/>
    <mergeCell ref="BM101:BQ101"/>
    <mergeCell ref="BT101:BX101"/>
    <mergeCell ref="AQ102:AS102"/>
    <mergeCell ref="AV102:AX102"/>
    <mergeCell ref="BM102:BQ102"/>
    <mergeCell ref="BT102:BX102"/>
    <mergeCell ref="AQ99:AS99"/>
    <mergeCell ref="AV99:AX99"/>
    <mergeCell ref="BM99:BQ99"/>
    <mergeCell ref="BT99:BX99"/>
    <mergeCell ref="AQ100:AS100"/>
    <mergeCell ref="AV100:AX100"/>
    <mergeCell ref="BM100:BQ100"/>
    <mergeCell ref="BT100:BX100"/>
    <mergeCell ref="AQ97:AS97"/>
    <mergeCell ref="AV97:AX97"/>
    <mergeCell ref="BM97:BQ97"/>
    <mergeCell ref="BT97:BX97"/>
    <mergeCell ref="AQ98:AS98"/>
    <mergeCell ref="AV98:AX98"/>
    <mergeCell ref="BM98:BQ98"/>
    <mergeCell ref="BT98:BX98"/>
    <mergeCell ref="AQ95:AS95"/>
    <mergeCell ref="AV95:AX95"/>
    <mergeCell ref="BM95:BQ95"/>
    <mergeCell ref="BT95:BX95"/>
    <mergeCell ref="AQ96:AS96"/>
    <mergeCell ref="AV96:AX96"/>
    <mergeCell ref="BM96:BQ96"/>
    <mergeCell ref="BT96:BX96"/>
    <mergeCell ref="AQ93:AS93"/>
    <mergeCell ref="AV93:AX93"/>
    <mergeCell ref="BM93:BQ93"/>
    <mergeCell ref="BT93:BX93"/>
    <mergeCell ref="AQ94:AS94"/>
    <mergeCell ref="AV94:AX94"/>
    <mergeCell ref="BM94:BQ94"/>
    <mergeCell ref="BT94:BX94"/>
    <mergeCell ref="AQ91:AS91"/>
    <mergeCell ref="AV91:AX91"/>
    <mergeCell ref="BM91:BQ91"/>
    <mergeCell ref="BT91:BX91"/>
    <mergeCell ref="AQ92:AS92"/>
    <mergeCell ref="AV92:AX92"/>
    <mergeCell ref="BM92:BQ92"/>
    <mergeCell ref="BT92:BX92"/>
    <mergeCell ref="BR89:BS89"/>
    <mergeCell ref="BT89:BX89"/>
    <mergeCell ref="AQ90:AS90"/>
    <mergeCell ref="AV90:AX90"/>
    <mergeCell ref="BM90:BQ90"/>
    <mergeCell ref="BT90:BX90"/>
    <mergeCell ref="AO89:AP89"/>
    <mergeCell ref="AQ89:AS89"/>
    <mergeCell ref="AT89:AU89"/>
    <mergeCell ref="AV89:AX89"/>
    <mergeCell ref="BK89:BL89"/>
    <mergeCell ref="BM89:BQ89"/>
    <mergeCell ref="AO87:AQ87"/>
    <mergeCell ref="AR87:AX87"/>
    <mergeCell ref="BK87:BM87"/>
    <mergeCell ref="BN87:BX87"/>
    <mergeCell ref="AO88:AS88"/>
    <mergeCell ref="AT88:AV88"/>
    <mergeCell ref="AW88:AX88"/>
    <mergeCell ref="BK88:BQ88"/>
    <mergeCell ref="BR88:BT88"/>
    <mergeCell ref="BU88:BX88"/>
    <mergeCell ref="AO83:AX83"/>
    <mergeCell ref="BK83:BX83"/>
    <mergeCell ref="AO85:AX85"/>
    <mergeCell ref="BK85:BX85"/>
    <mergeCell ref="AO86:AQ86"/>
    <mergeCell ref="AR86:AX86"/>
    <mergeCell ref="BK86:BM86"/>
    <mergeCell ref="BN86:BX86"/>
    <mergeCell ref="AQ81:AS81"/>
    <mergeCell ref="AV81:AX81"/>
    <mergeCell ref="BM81:BQ81"/>
    <mergeCell ref="BT81:BX81"/>
    <mergeCell ref="AQ82:AS82"/>
    <mergeCell ref="AV82:AX82"/>
    <mergeCell ref="BM82:BQ82"/>
    <mergeCell ref="BT82:BX82"/>
    <mergeCell ref="AQ79:AS79"/>
    <mergeCell ref="AV79:AX79"/>
    <mergeCell ref="BM79:BQ79"/>
    <mergeCell ref="BT79:BX79"/>
    <mergeCell ref="AQ80:AS80"/>
    <mergeCell ref="AV80:AX80"/>
    <mergeCell ref="BM80:BQ80"/>
    <mergeCell ref="BT80:BX80"/>
    <mergeCell ref="AQ77:AS77"/>
    <mergeCell ref="AV77:AX77"/>
    <mergeCell ref="BM77:BQ77"/>
    <mergeCell ref="BT77:BX77"/>
    <mergeCell ref="AQ78:AS78"/>
    <mergeCell ref="AV78:AX78"/>
    <mergeCell ref="BM78:BQ78"/>
    <mergeCell ref="BT78:BX78"/>
    <mergeCell ref="AQ75:AS75"/>
    <mergeCell ref="AV75:AX75"/>
    <mergeCell ref="BM75:BQ75"/>
    <mergeCell ref="BT75:BX75"/>
    <mergeCell ref="AQ76:AS76"/>
    <mergeCell ref="AV76:AX76"/>
    <mergeCell ref="BM76:BQ76"/>
    <mergeCell ref="BT76:BX76"/>
    <mergeCell ref="AQ73:AS73"/>
    <mergeCell ref="AV73:AX73"/>
    <mergeCell ref="BM73:BQ73"/>
    <mergeCell ref="BT73:BX73"/>
    <mergeCell ref="AQ74:AS74"/>
    <mergeCell ref="AV74:AX74"/>
    <mergeCell ref="BM74:BQ74"/>
    <mergeCell ref="BT74:BX74"/>
    <mergeCell ref="AQ71:AS71"/>
    <mergeCell ref="AV71:AX71"/>
    <mergeCell ref="BM71:BQ71"/>
    <mergeCell ref="BT71:BX71"/>
    <mergeCell ref="AQ72:AS72"/>
    <mergeCell ref="AV72:AX72"/>
    <mergeCell ref="BM72:BQ72"/>
    <mergeCell ref="BT72:BX72"/>
    <mergeCell ref="AQ69:AS69"/>
    <mergeCell ref="AV69:AX69"/>
    <mergeCell ref="BM69:BQ69"/>
    <mergeCell ref="BT69:BX69"/>
    <mergeCell ref="AQ70:AS70"/>
    <mergeCell ref="AV70:AX70"/>
    <mergeCell ref="BM70:BQ70"/>
    <mergeCell ref="BT70:BX70"/>
    <mergeCell ref="AQ67:AS67"/>
    <mergeCell ref="AV67:AX67"/>
    <mergeCell ref="BM67:BQ67"/>
    <mergeCell ref="BT67:BX67"/>
    <mergeCell ref="AQ68:AS68"/>
    <mergeCell ref="AV68:AX68"/>
    <mergeCell ref="BM68:BQ68"/>
    <mergeCell ref="BT68:BX68"/>
    <mergeCell ref="AQ65:AS65"/>
    <mergeCell ref="AV65:AX65"/>
    <mergeCell ref="BM65:BQ65"/>
    <mergeCell ref="BT65:BX65"/>
    <mergeCell ref="AQ66:AS66"/>
    <mergeCell ref="AV66:AX66"/>
    <mergeCell ref="BM66:BQ66"/>
    <mergeCell ref="BT66:BX66"/>
    <mergeCell ref="AQ63:AS63"/>
    <mergeCell ref="AV63:AX63"/>
    <mergeCell ref="BM63:BQ63"/>
    <mergeCell ref="BT63:BX63"/>
    <mergeCell ref="AQ64:AS64"/>
    <mergeCell ref="AV64:AX64"/>
    <mergeCell ref="BM64:BQ64"/>
    <mergeCell ref="BT64:BX64"/>
    <mergeCell ref="BR61:BS61"/>
    <mergeCell ref="BT61:BX61"/>
    <mergeCell ref="AQ62:AS62"/>
    <mergeCell ref="AV62:AX62"/>
    <mergeCell ref="BM62:BQ62"/>
    <mergeCell ref="BT62:BX62"/>
    <mergeCell ref="AO58:AQ58"/>
    <mergeCell ref="AR58:AX58"/>
    <mergeCell ref="BK58:BM58"/>
    <mergeCell ref="BN58:BX58"/>
    <mergeCell ref="AO61:AP61"/>
    <mergeCell ref="AQ61:AS61"/>
    <mergeCell ref="AT61:AU61"/>
    <mergeCell ref="AV61:AX61"/>
    <mergeCell ref="BK61:BL61"/>
    <mergeCell ref="BM61:BQ61"/>
    <mergeCell ref="AO59:AQ59"/>
    <mergeCell ref="AR59:AX59"/>
    <mergeCell ref="BK59:BM59"/>
    <mergeCell ref="BN59:BX59"/>
    <mergeCell ref="AO60:AS60"/>
    <mergeCell ref="AT60:AV60"/>
    <mergeCell ref="AW60:AX60"/>
    <mergeCell ref="BK60:BQ60"/>
    <mergeCell ref="BR60:BT60"/>
    <mergeCell ref="BU60:BX60"/>
    <mergeCell ref="E25:W25"/>
    <mergeCell ref="U18:W18"/>
    <mergeCell ref="D21:E21"/>
    <mergeCell ref="D23:W23"/>
    <mergeCell ref="E24:W24"/>
    <mergeCell ref="D27:E27"/>
    <mergeCell ref="AW56:AX56"/>
    <mergeCell ref="BU56:BX56"/>
    <mergeCell ref="AO57:AX57"/>
    <mergeCell ref="BK57:BX57"/>
    <mergeCell ref="D14:H14"/>
    <mergeCell ref="S14:W14"/>
    <mergeCell ref="D15:H15"/>
    <mergeCell ref="S15:W15"/>
    <mergeCell ref="AC9:AE9"/>
    <mergeCell ref="AG9:AH9"/>
    <mergeCell ref="D12:H12"/>
    <mergeCell ref="D13:H13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E1:H1"/>
    <mergeCell ref="K1:M1"/>
    <mergeCell ref="O1:S1"/>
    <mergeCell ref="V1:W1"/>
    <mergeCell ref="K2:M2"/>
    <mergeCell ref="L4:M4"/>
    <mergeCell ref="O4:P4"/>
    <mergeCell ref="S4:V4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</mergeCells>
  <conditionalFormatting sqref="I5">
    <cfRule type="expression" dxfId="1084" priority="41" stopIfTrue="1">
      <formula>IF(ISBLANK(I6),TRUE)</formula>
    </cfRule>
  </conditionalFormatting>
  <conditionalFormatting sqref="T21:W21 O20:S20 T19:T20 P18:P19 S18:S19 Q19:R19">
    <cfRule type="expression" dxfId="1083" priority="40" stopIfTrue="1">
      <formula>IF(AND(ISBLANK($M$19:$N$19)),TRUE)</formula>
    </cfRule>
  </conditionalFormatting>
  <conditionalFormatting sqref="O18">
    <cfRule type="expression" dxfId="1082" priority="39" stopIfTrue="1">
      <formula>IF(AND(ISBLANK($I$19:$K$19)),TRUE)</formula>
    </cfRule>
  </conditionalFormatting>
  <conditionalFormatting sqref="Q18:R18">
    <cfRule type="expression" dxfId="1081" priority="38" stopIfTrue="1">
      <formula>IF(AND(ISBLANK($M$19:$N$19)),TRUE)</formula>
    </cfRule>
  </conditionalFormatting>
  <conditionalFormatting sqref="M17:N18">
    <cfRule type="expression" dxfId="1080" priority="37" stopIfTrue="1">
      <formula>NOT(ISBLANK(M$19))</formula>
    </cfRule>
  </conditionalFormatting>
  <conditionalFormatting sqref="N43">
    <cfRule type="expression" dxfId="1079" priority="35" stopIfTrue="1">
      <formula>IF(AND($V$6&gt;0,$I$4&lt;=$V$6),TRUE)</formula>
    </cfRule>
    <cfRule type="expression" dxfId="1078" priority="36" stopIfTrue="1">
      <formula>IF(AND($V$6&gt;0,$I$4*0.8&lt;=$V$6),TRUE)</formula>
    </cfRule>
  </conditionalFormatting>
  <conditionalFormatting sqref="M19:N19">
    <cfRule type="expression" dxfId="1077" priority="34" stopIfTrue="1">
      <formula>IF(ISBLANK(M19),TRUE)</formula>
    </cfRule>
  </conditionalFormatting>
  <conditionalFormatting sqref="X12:X16">
    <cfRule type="expression" dxfId="1076" priority="33" stopIfTrue="1">
      <formula>IF(AND($P12&lt;&gt;0,ISBLANK($X12)),TRUE)</formula>
    </cfRule>
  </conditionalFormatting>
  <conditionalFormatting sqref="C12:C16">
    <cfRule type="expression" dxfId="1075" priority="32" stopIfTrue="1">
      <formula>IF(AND($K12&lt;&gt;0,ISBLANK($C12)),TRUE)</formula>
    </cfRule>
  </conditionalFormatting>
  <conditionalFormatting sqref="I6">
    <cfRule type="expression" dxfId="1074" priority="29" stopIfTrue="1">
      <formula>IF(OR(ISBLANK($I$6),$V$6=0),TRUE)</formula>
    </cfRule>
    <cfRule type="expression" dxfId="1073" priority="30" stopIfTrue="1">
      <formula>IF(OR($I$6&gt;$I$4,$I$6&lt;=$V$6),TRUE)</formula>
    </cfRule>
    <cfRule type="expression" dxfId="1072" priority="31" stopIfTrue="1">
      <formula>IF(OR($I$6&lt;$I$4,$I$6*0.8&lt;=$V$6),TRUE)</formula>
    </cfRule>
  </conditionalFormatting>
  <conditionalFormatting sqref="I7">
    <cfRule type="expression" dxfId="1071" priority="27" stopIfTrue="1">
      <formula>IF(ISBLANK($I$6),IF($I$7&gt;=$I$5,TRUE,FALSE),IF($I$7&gt;=$I$6,TRUE,FALSE))</formula>
    </cfRule>
    <cfRule type="expression" dxfId="1070" priority="28" stopIfTrue="1">
      <formula>IF(ISBLANK($I$6),IF($I$7&gt;=$I$5*0.8,TRUE,FALSE),IF($I$7&gt;=$I$6*0.8,TRUE,FALSE))</formula>
    </cfRule>
  </conditionalFormatting>
  <conditionalFormatting sqref="O4:O7 I4 L4:L7">
    <cfRule type="expression" dxfId="1069" priority="26" stopIfTrue="1">
      <formula>IF(AND(ISBLANK(#REF!),NOT(ISBLANK(#REF!))),TRUE)</formula>
    </cfRule>
  </conditionalFormatting>
  <conditionalFormatting sqref="J12">
    <cfRule type="expression" dxfId="1068" priority="23" stopIfTrue="1">
      <formula>IF(J12&lt;K12/$F$4,TRUE,FALSE)</formula>
    </cfRule>
    <cfRule type="expression" dxfId="1067" priority="24" stopIfTrue="1">
      <formula>IF(J12*0.8&lt;K12/$F$4,TRUE,FALSE)</formula>
    </cfRule>
  </conditionalFormatting>
  <conditionalFormatting sqref="Q14">
    <cfRule type="expression" dxfId="1066" priority="21" stopIfTrue="1">
      <formula>IF(Q14&lt;P14/$F$4,TRUE,FALSE)</formula>
    </cfRule>
    <cfRule type="expression" dxfId="1065" priority="22" stopIfTrue="1">
      <formula>IF(Q14*0.8&lt;P14/$F$4,TRUE,FALSE)</formula>
    </cfRule>
  </conditionalFormatting>
  <conditionalFormatting sqref="Q12">
    <cfRule type="expression" dxfId="1064" priority="19" stopIfTrue="1">
      <formula>IF(Q12&lt;SUM(P12:P13)/$F$5,TRUE,FALSE)</formula>
    </cfRule>
    <cfRule type="expression" dxfId="1063" priority="20" stopIfTrue="1">
      <formula>IF(Q12*0.8&lt;SUM(P12:P13)/$F$5,TRUE,FALSE)</formula>
    </cfRule>
  </conditionalFormatting>
  <conditionalFormatting sqref="J13">
    <cfRule type="expression" dxfId="1062" priority="17" stopIfTrue="1">
      <formula>IF(J13&lt;K13/$F$4,TRUE,FALSE)</formula>
    </cfRule>
    <cfRule type="expression" dxfId="1061" priority="18" stopIfTrue="1">
      <formula>IF(J13*0.8&lt;K13/$F$4,TRUE,FALSE)</formula>
    </cfRule>
  </conditionalFormatting>
  <conditionalFormatting sqref="J14">
    <cfRule type="expression" dxfId="1060" priority="15" stopIfTrue="1">
      <formula>IF(J14&lt;K14/$F$4,TRUE,FALSE)</formula>
    </cfRule>
    <cfRule type="expression" dxfId="1059" priority="16" stopIfTrue="1">
      <formula>IF(J14*0.8&lt;K14/$F$4,TRUE,FALSE)</formula>
    </cfRule>
  </conditionalFormatting>
  <conditionalFormatting sqref="J15">
    <cfRule type="expression" dxfId="1058" priority="13" stopIfTrue="1">
      <formula>IF(J15&lt;K15/$F$4,TRUE,FALSE)</formula>
    </cfRule>
    <cfRule type="expression" dxfId="1057" priority="14" stopIfTrue="1">
      <formula>IF(J15*0.8&lt;K15/$F$4,TRUE,FALSE)</formula>
    </cfRule>
  </conditionalFormatting>
  <conditionalFormatting sqref="Q15">
    <cfRule type="expression" dxfId="1056" priority="7" stopIfTrue="1">
      <formula>IF(Q15&lt;P15/$F$4,TRUE,FALSE)</formula>
    </cfRule>
    <cfRule type="expression" dxfId="1055" priority="8" stopIfTrue="1">
      <formula>IF(Q15*0.8&lt;P15/$F$4,TRUE,FALSE)</formula>
    </cfRule>
  </conditionalFormatting>
  <conditionalFormatting sqref="Q12:Q13">
    <cfRule type="expression" dxfId="1054" priority="1" stopIfTrue="1">
      <formula>IF(Q12&lt;P12/$F$4,TRUE,FALSE)</formula>
    </cfRule>
    <cfRule type="expression" dxfId="1053" priority="2" stopIfTrue="1">
      <formula>IF(Q12*0.8&lt;P12/$F$4,TRUE,FALSE)</formula>
    </cfRule>
  </conditionalFormatting>
  <conditionalFormatting sqref="Y11:Z11 A11:B11">
    <cfRule type="expression" dxfId="1052" priority="77" stopIfTrue="1">
      <formula>IF($AK$36/$P$36&gt;=0.5,TRUE)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7" orientation="landscape" r:id="rId1"/>
  <headerFooter alignWithMargins="0">
    <oddFooter>&amp;L&amp;"Microsoft Sans Serif,Regular"&amp;8Print Date: &amp;D&amp;R&amp;"Microsoft Sans Serif,Bold"&amp;20&amp;A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3"/>
  <sheetViews>
    <sheetView showGridLines="0" topLeftCell="C1" zoomScale="80" zoomScaleNormal="80" workbookViewId="0">
      <selection activeCell="E31" sqref="E31:L32"/>
    </sheetView>
  </sheetViews>
  <sheetFormatPr defaultRowHeight="12.75"/>
  <cols>
    <col min="1" max="1" width="6.7109375" style="3" hidden="1" customWidth="1"/>
    <col min="2" max="2" width="14.140625" style="3" hidden="1" customWidth="1"/>
    <col min="3" max="3" width="6.7109375" style="3" customWidth="1"/>
    <col min="4" max="12" width="8.7109375" style="3" customWidth="1"/>
    <col min="13" max="13" width="16.140625" style="3" customWidth="1"/>
    <col min="14" max="14" width="15.140625" style="3" customWidth="1"/>
    <col min="15" max="23" width="8.7109375" style="3" customWidth="1"/>
    <col min="24" max="24" width="6.7109375" style="3" customWidth="1"/>
    <col min="25" max="25" width="14.140625" style="3" hidden="1" customWidth="1"/>
    <col min="26" max="26" width="6.7109375" style="3" hidden="1" customWidth="1"/>
    <col min="27" max="37" width="9.140625" style="3"/>
    <col min="38" max="38" width="9.140625" style="2"/>
    <col min="39" max="39" width="2" style="1" bestFit="1" customWidth="1"/>
    <col min="40" max="40" width="9.140625" style="2"/>
    <col min="41" max="41" width="4.140625" style="3" customWidth="1"/>
    <col min="42" max="42" width="3.28515625" style="3" customWidth="1"/>
    <col min="43" max="43" width="11.7109375" style="3" customWidth="1"/>
    <col min="44" max="45" width="9.140625" style="3"/>
    <col min="46" max="46" width="4.140625" style="3" customWidth="1"/>
    <col min="47" max="47" width="3.28515625" style="3" customWidth="1"/>
    <col min="48" max="48" width="11.7109375" style="3" customWidth="1"/>
    <col min="49" max="51" width="9.140625" style="3"/>
    <col min="52" max="52" width="2.5703125" style="1" bestFit="1" customWidth="1"/>
    <col min="53" max="62" width="9.140625" style="3"/>
    <col min="63" max="63" width="4.140625" style="3" customWidth="1"/>
    <col min="64" max="64" width="3.42578125" style="3" customWidth="1"/>
    <col min="65" max="65" width="11.5703125" style="3" customWidth="1"/>
    <col min="66" max="69" width="9.140625" style="3"/>
    <col min="70" max="70" width="4.140625" style="3" customWidth="1"/>
    <col min="71" max="71" width="3.42578125" style="3" customWidth="1"/>
    <col min="72" max="72" width="11.5703125" style="3" customWidth="1"/>
    <col min="73" max="16384" width="9.140625" style="3"/>
  </cols>
  <sheetData>
    <row r="1" spans="1:39" ht="25.5" customHeight="1">
      <c r="A1" s="1"/>
      <c r="B1" s="1"/>
      <c r="C1" s="2"/>
      <c r="D1" s="4" t="s">
        <v>0</v>
      </c>
      <c r="E1" s="347" t="s">
        <v>206</v>
      </c>
      <c r="F1" s="347"/>
      <c r="G1" s="347"/>
      <c r="H1" s="347"/>
      <c r="I1" s="5"/>
      <c r="J1" s="6" t="s">
        <v>1</v>
      </c>
      <c r="K1" s="347" t="s">
        <v>158</v>
      </c>
      <c r="L1" s="347"/>
      <c r="M1" s="347"/>
      <c r="N1" s="7" t="s">
        <v>2</v>
      </c>
      <c r="O1" s="348" t="s">
        <v>207</v>
      </c>
      <c r="P1" s="348"/>
      <c r="Q1" s="348"/>
      <c r="R1" s="348"/>
      <c r="S1" s="348"/>
      <c r="T1" s="5"/>
      <c r="U1" s="7" t="s">
        <v>3</v>
      </c>
      <c r="V1" s="325">
        <v>40666</v>
      </c>
      <c r="W1" s="326"/>
      <c r="X1" s="2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ht="12.75" customHeight="1">
      <c r="A2" s="2"/>
      <c r="B2" s="2"/>
      <c r="C2" s="2"/>
      <c r="D2" s="8"/>
      <c r="E2" s="2"/>
      <c r="F2" s="2"/>
      <c r="G2" s="2"/>
      <c r="H2" s="2"/>
      <c r="I2" s="2"/>
      <c r="J2" s="2"/>
      <c r="K2" s="349" t="s">
        <v>4</v>
      </c>
      <c r="L2" s="349"/>
      <c r="M2" s="349"/>
      <c r="N2" s="2"/>
      <c r="O2" s="2"/>
      <c r="P2" s="2"/>
      <c r="Q2" s="2"/>
      <c r="R2" s="2"/>
      <c r="S2" s="77"/>
      <c r="T2" s="77"/>
      <c r="U2" s="77"/>
      <c r="V2" s="77"/>
      <c r="W2" s="124" t="s">
        <v>152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7.5" customHeight="1">
      <c r="A3" s="2"/>
      <c r="B3" s="2"/>
      <c r="C3" s="2"/>
      <c r="D3" s="10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0.100000000000001" customHeight="1">
      <c r="A4" s="2"/>
      <c r="B4" s="2"/>
      <c r="C4" s="2"/>
      <c r="D4" s="8"/>
      <c r="E4" s="14" t="s">
        <v>5</v>
      </c>
      <c r="F4" s="15">
        <v>120</v>
      </c>
      <c r="G4" s="2"/>
      <c r="H4" s="14" t="s">
        <v>6</v>
      </c>
      <c r="I4" s="15">
        <v>300</v>
      </c>
      <c r="J4" s="2"/>
      <c r="K4" s="14" t="s">
        <v>7</v>
      </c>
      <c r="L4" s="350" t="s">
        <v>232</v>
      </c>
      <c r="M4" s="350"/>
      <c r="N4" s="14" t="s">
        <v>9</v>
      </c>
      <c r="O4" s="351">
        <v>1</v>
      </c>
      <c r="P4" s="352"/>
      <c r="Q4" s="76"/>
      <c r="R4" s="14"/>
      <c r="S4" s="353" t="s">
        <v>142</v>
      </c>
      <c r="T4" s="353"/>
      <c r="U4" s="353"/>
      <c r="V4" s="353"/>
      <c r="W4" s="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9" ht="20.100000000000001" customHeight="1">
      <c r="A5" s="2"/>
      <c r="B5" s="2"/>
      <c r="C5" s="2"/>
      <c r="D5" s="8"/>
      <c r="E5" s="14" t="s">
        <v>10</v>
      </c>
      <c r="F5" s="15">
        <v>240</v>
      </c>
      <c r="G5" s="16"/>
      <c r="H5" s="14" t="s">
        <v>11</v>
      </c>
      <c r="I5" s="17">
        <v>300</v>
      </c>
      <c r="J5" s="2"/>
      <c r="K5" s="14" t="s">
        <v>12</v>
      </c>
      <c r="L5" s="245" t="s">
        <v>232</v>
      </c>
      <c r="M5" s="76"/>
      <c r="N5" s="14" t="s">
        <v>13</v>
      </c>
      <c r="O5" s="351" t="s">
        <v>97</v>
      </c>
      <c r="P5" s="352"/>
      <c r="Q5" s="2"/>
      <c r="R5" s="2"/>
      <c r="S5" s="366"/>
      <c r="T5" s="366"/>
      <c r="U5" s="366"/>
      <c r="V5" s="366"/>
      <c r="W5" s="3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117" t="s">
        <v>144</v>
      </c>
    </row>
    <row r="6" spans="1:39" ht="20.100000000000001" customHeight="1">
      <c r="A6" s="2"/>
      <c r="B6" s="2"/>
      <c r="C6" s="2"/>
      <c r="D6" s="8"/>
      <c r="E6" s="14" t="s">
        <v>15</v>
      </c>
      <c r="F6" s="15">
        <v>1</v>
      </c>
      <c r="G6" s="14"/>
      <c r="H6" s="14" t="s">
        <v>16</v>
      </c>
      <c r="I6" s="15"/>
      <c r="J6" s="2"/>
      <c r="K6" s="14" t="s">
        <v>17</v>
      </c>
      <c r="L6" s="245" t="s">
        <v>232</v>
      </c>
      <c r="M6" s="76"/>
      <c r="N6" s="14" t="s">
        <v>14</v>
      </c>
      <c r="O6" s="368" t="s">
        <v>232</v>
      </c>
      <c r="P6" s="368"/>
      <c r="Q6" s="2"/>
      <c r="R6" s="2"/>
      <c r="S6" s="366"/>
      <c r="T6" s="366"/>
      <c r="U6" s="366"/>
      <c r="V6" s="366"/>
      <c r="W6" s="3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117" t="s">
        <v>147</v>
      </c>
    </row>
    <row r="7" spans="1:39" ht="20.100000000000001" customHeight="1">
      <c r="A7" s="2"/>
      <c r="B7" s="2"/>
      <c r="C7" s="2"/>
      <c r="D7" s="8"/>
      <c r="E7" s="14" t="s">
        <v>20</v>
      </c>
      <c r="F7" s="15">
        <v>3</v>
      </c>
      <c r="G7" s="2"/>
      <c r="H7" s="14" t="s">
        <v>99</v>
      </c>
      <c r="I7" s="15">
        <f>IF(ISBLANK(P22),N45,O23)</f>
        <v>171</v>
      </c>
      <c r="J7" s="2"/>
      <c r="K7" s="14"/>
      <c r="L7" s="76"/>
      <c r="M7" s="76"/>
      <c r="N7" s="14" t="s">
        <v>143</v>
      </c>
      <c r="O7" s="368" t="s">
        <v>232</v>
      </c>
      <c r="P7" s="368"/>
      <c r="Q7" s="2"/>
      <c r="R7" s="2"/>
      <c r="S7" s="366"/>
      <c r="T7" s="366"/>
      <c r="U7" s="366"/>
      <c r="V7" s="366"/>
      <c r="W7" s="367"/>
      <c r="X7" s="2"/>
      <c r="Y7" s="2"/>
      <c r="Z7" s="2"/>
      <c r="AA7" s="2"/>
      <c r="AB7" s="79" t="s">
        <v>98</v>
      </c>
      <c r="AC7" s="2"/>
      <c r="AD7" s="2"/>
      <c r="AE7" s="2"/>
      <c r="AF7" s="2"/>
      <c r="AG7" s="2"/>
      <c r="AH7" s="2"/>
      <c r="AI7" s="2"/>
      <c r="AJ7" s="2"/>
      <c r="AK7" s="2"/>
    </row>
    <row r="8" spans="1:39" ht="7.5" customHeight="1">
      <c r="A8" s="2"/>
      <c r="B8" s="2"/>
      <c r="C8" s="2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ht="12.75" customHeight="1">
      <c r="A9" s="354" t="s">
        <v>22</v>
      </c>
      <c r="B9" s="356" t="s">
        <v>96</v>
      </c>
      <c r="C9" s="358" t="s">
        <v>23</v>
      </c>
      <c r="D9" s="360" t="s">
        <v>24</v>
      </c>
      <c r="E9" s="361"/>
      <c r="F9" s="361"/>
      <c r="G9" s="361"/>
      <c r="H9" s="361"/>
      <c r="I9" s="361" t="s">
        <v>25</v>
      </c>
      <c r="J9" s="364" t="s">
        <v>234</v>
      </c>
      <c r="K9" s="364" t="s">
        <v>27</v>
      </c>
      <c r="L9" s="364" t="s">
        <v>28</v>
      </c>
      <c r="M9" s="361" t="s">
        <v>29</v>
      </c>
      <c r="N9" s="361" t="s">
        <v>30</v>
      </c>
      <c r="O9" s="364" t="s">
        <v>28</v>
      </c>
      <c r="P9" s="364" t="s">
        <v>27</v>
      </c>
      <c r="Q9" s="364" t="s">
        <v>234</v>
      </c>
      <c r="R9" s="361" t="s">
        <v>25</v>
      </c>
      <c r="S9" s="361" t="s">
        <v>24</v>
      </c>
      <c r="T9" s="361"/>
      <c r="U9" s="361"/>
      <c r="V9" s="361"/>
      <c r="W9" s="375"/>
      <c r="X9" s="358" t="s">
        <v>23</v>
      </c>
      <c r="Y9" s="356" t="s">
        <v>96</v>
      </c>
      <c r="Z9" s="377" t="s">
        <v>22</v>
      </c>
      <c r="AA9" s="2"/>
      <c r="AB9" s="1"/>
      <c r="AC9" s="267" t="s">
        <v>32</v>
      </c>
      <c r="AD9" s="267"/>
      <c r="AE9" s="267"/>
      <c r="AF9" s="1"/>
      <c r="AG9" s="267" t="s">
        <v>33</v>
      </c>
      <c r="AH9" s="267"/>
      <c r="AI9" s="1"/>
      <c r="AJ9" s="1"/>
      <c r="AK9" s="1"/>
    </row>
    <row r="10" spans="1:39" ht="13.5" thickBot="1">
      <c r="A10" s="355"/>
      <c r="B10" s="357"/>
      <c r="C10" s="359"/>
      <c r="D10" s="362"/>
      <c r="E10" s="363"/>
      <c r="F10" s="363"/>
      <c r="G10" s="363"/>
      <c r="H10" s="363"/>
      <c r="I10" s="363"/>
      <c r="J10" s="365"/>
      <c r="K10" s="365"/>
      <c r="L10" s="365"/>
      <c r="M10" s="363"/>
      <c r="N10" s="363"/>
      <c r="O10" s="365"/>
      <c r="P10" s="365"/>
      <c r="Q10" s="365"/>
      <c r="R10" s="363"/>
      <c r="S10" s="363"/>
      <c r="T10" s="363"/>
      <c r="U10" s="363"/>
      <c r="V10" s="363"/>
      <c r="W10" s="376"/>
      <c r="X10" s="359"/>
      <c r="Y10" s="357"/>
      <c r="Z10" s="378"/>
      <c r="AA10" s="2"/>
      <c r="AB10" s="21" t="s">
        <v>25</v>
      </c>
      <c r="AC10" s="21" t="s">
        <v>34</v>
      </c>
      <c r="AD10" s="21" t="s">
        <v>35</v>
      </c>
      <c r="AE10" s="21" t="s">
        <v>36</v>
      </c>
      <c r="AF10" s="78" t="s">
        <v>37</v>
      </c>
      <c r="AG10" s="21" t="s">
        <v>38</v>
      </c>
      <c r="AH10" s="21" t="s">
        <v>39</v>
      </c>
      <c r="AI10" s="21" t="s">
        <v>40</v>
      </c>
      <c r="AJ10" s="21" t="s">
        <v>31</v>
      </c>
      <c r="AK10" s="78" t="s">
        <v>41</v>
      </c>
    </row>
    <row r="11" spans="1:39" ht="13.5" hidden="1" customHeight="1" thickTop="1">
      <c r="A11" s="80"/>
      <c r="B11" s="80"/>
      <c r="C11" s="81"/>
      <c r="D11" s="24"/>
      <c r="E11" s="25"/>
      <c r="F11" s="25"/>
      <c r="G11" s="25"/>
      <c r="H11" s="25"/>
      <c r="I11" s="25"/>
      <c r="J11" s="26"/>
      <c r="K11" s="26"/>
      <c r="L11" s="26"/>
      <c r="M11" s="25"/>
      <c r="N11" s="25"/>
      <c r="O11" s="26"/>
      <c r="P11" s="27"/>
      <c r="Q11" s="27"/>
      <c r="R11" s="28"/>
      <c r="S11" s="28"/>
      <c r="T11" s="28"/>
      <c r="U11" s="28"/>
      <c r="V11" s="28"/>
      <c r="W11" s="29"/>
      <c r="X11" s="81"/>
      <c r="Y11" s="80"/>
      <c r="Z11" s="80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ht="24" customHeight="1" thickTop="1">
      <c r="A12" s="34"/>
      <c r="B12" s="34"/>
      <c r="C12" s="230" t="s">
        <v>25</v>
      </c>
      <c r="D12" s="438" t="s">
        <v>290</v>
      </c>
      <c r="E12" s="380"/>
      <c r="F12" s="380"/>
      <c r="G12" s="380"/>
      <c r="H12" s="439"/>
      <c r="I12" s="267">
        <v>2</v>
      </c>
      <c r="J12" s="267">
        <v>80</v>
      </c>
      <c r="K12" s="231">
        <f>'P7'!M22</f>
        <v>6290</v>
      </c>
      <c r="L12" s="33">
        <v>9</v>
      </c>
      <c r="M12" s="30">
        <f>IF(SUM(K12,P12)&gt;0,SUM(K12,P12),"")</f>
        <v>12820</v>
      </c>
      <c r="N12" s="31"/>
      <c r="O12" s="223">
        <v>10</v>
      </c>
      <c r="P12" s="231">
        <f>'P8'!M22</f>
        <v>6530</v>
      </c>
      <c r="Q12" s="267">
        <v>80</v>
      </c>
      <c r="R12" s="267">
        <v>2</v>
      </c>
      <c r="S12" s="379" t="s">
        <v>292</v>
      </c>
      <c r="T12" s="380"/>
      <c r="U12" s="380"/>
      <c r="V12" s="380"/>
      <c r="W12" s="381"/>
      <c r="X12" s="82" t="s">
        <v>25</v>
      </c>
      <c r="Y12" s="34"/>
      <c r="Z12" s="34"/>
      <c r="AA12" s="2"/>
      <c r="AB12" s="32">
        <f t="shared" ref="AB12:AB17" si="0">IF(AND($C12="P",$X12="P"),SUM($K12,$P12),IF($C12="P",$K12,IF($X12="P",$P12,0)))</f>
        <v>12820</v>
      </c>
      <c r="AC12" s="32">
        <f t="shared" ref="AC12:AC17" si="1">IF(AND($C12="I",$X12="I"),SUM($K12,$P12),IF($C12="I",$K12,IF($X12="I",$P12,0)))</f>
        <v>0</v>
      </c>
      <c r="AD12" s="32">
        <f t="shared" ref="AD12:AD17" si="2">IF(AND($C12="F",$X12="F"),SUM($K12,$P12),IF($C12="F",$K12,IF($X12="F",$P12,0)))</f>
        <v>0</v>
      </c>
      <c r="AE12" s="32">
        <f t="shared" ref="AE12:AE17" si="3">IF(AND($C12="HID",$X12="HID"),SUM($K12,$P12),IF($C12="HID",$K12,IF($X12="HID",$P12,0)))</f>
        <v>0</v>
      </c>
      <c r="AF12" s="32">
        <f t="shared" ref="AF12:AF17" si="4">IF(AND($C12="R",$X12="R"),SUM($K12,$P12),IF($C12="R",$K12,IF($X12="R",$P12,0)))</f>
        <v>0</v>
      </c>
      <c r="AG12" s="32">
        <f t="shared" ref="AG12:AG17" si="5">IF(AND($C12="LM",$X12="LM"),SUM($K12,$P12),IF($C12="LM",$K12,IF($X12="LM",$P12,0)))</f>
        <v>0</v>
      </c>
      <c r="AH12" s="32">
        <f t="shared" ref="AH12:AH17" si="6">IF(AND($C12="M",$X12="M"),SUM($K12,$P12),IF($C12="M",$K12,IF($X12="M",$P12,0)))</f>
        <v>0</v>
      </c>
      <c r="AI12" s="32">
        <f t="shared" ref="AI12:AI17" si="7">IF(AND($C12="H",$X12="H"),SUM($K12,$P12),IF($C12="H",$K12,IF($X12="H",$P12,0)))</f>
        <v>0</v>
      </c>
      <c r="AJ12" s="32">
        <f t="shared" ref="AJ12:AJ17" si="8">IF(AND($C12="C",$X12="C"),SUM($K12,$P12),IF($C12="C",$K12,IF($X12="C",$P12,0)))</f>
        <v>0</v>
      </c>
      <c r="AK12" s="32">
        <f t="shared" ref="AK12:AK17" si="9">IF(AND($C12="O",$X12="O"),SUM($K12,$P12),IF($C12="O",$K12,IF($X12="O",$P12,0)))</f>
        <v>0</v>
      </c>
    </row>
    <row r="13" spans="1:39" ht="24" customHeight="1">
      <c r="A13" s="34"/>
      <c r="B13" s="34"/>
      <c r="C13" s="230" t="s">
        <v>25</v>
      </c>
      <c r="D13" s="440"/>
      <c r="E13" s="383"/>
      <c r="F13" s="383"/>
      <c r="G13" s="383"/>
      <c r="H13" s="441"/>
      <c r="I13" s="267"/>
      <c r="J13" s="267"/>
      <c r="K13" s="231">
        <f>'P7'!N22</f>
        <v>6150</v>
      </c>
      <c r="L13" s="33">
        <v>11</v>
      </c>
      <c r="M13" s="31"/>
      <c r="N13" s="30">
        <f>IF(SUM(K13,P13)&gt;0,SUM(K13,P13),"")</f>
        <v>12540</v>
      </c>
      <c r="O13" s="223">
        <v>12</v>
      </c>
      <c r="P13" s="231">
        <f>'P8'!N22</f>
        <v>6390</v>
      </c>
      <c r="Q13" s="267"/>
      <c r="R13" s="267"/>
      <c r="S13" s="382"/>
      <c r="T13" s="383"/>
      <c r="U13" s="383"/>
      <c r="V13" s="383"/>
      <c r="W13" s="384"/>
      <c r="X13" s="82" t="s">
        <v>25</v>
      </c>
      <c r="Y13" s="34"/>
      <c r="Z13" s="34"/>
      <c r="AA13" s="2"/>
      <c r="AB13" s="32">
        <f t="shared" si="0"/>
        <v>12540</v>
      </c>
      <c r="AC13" s="32">
        <f t="shared" si="1"/>
        <v>0</v>
      </c>
      <c r="AD13" s="32">
        <f t="shared" si="2"/>
        <v>0</v>
      </c>
      <c r="AE13" s="32">
        <f t="shared" si="3"/>
        <v>0</v>
      </c>
      <c r="AF13" s="32">
        <f t="shared" si="4"/>
        <v>0</v>
      </c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  <c r="AK13" s="32">
        <f t="shared" si="9"/>
        <v>0</v>
      </c>
    </row>
    <row r="14" spans="1:39" ht="24" customHeight="1">
      <c r="A14" s="34"/>
      <c r="B14" s="34"/>
      <c r="C14" s="230" t="s">
        <v>25</v>
      </c>
      <c r="D14" s="438" t="s">
        <v>291</v>
      </c>
      <c r="E14" s="380"/>
      <c r="F14" s="380"/>
      <c r="G14" s="380"/>
      <c r="H14" s="439"/>
      <c r="I14" s="267">
        <v>2</v>
      </c>
      <c r="J14" s="267">
        <v>125</v>
      </c>
      <c r="K14" s="231">
        <f>'P9'!M22</f>
        <v>12220</v>
      </c>
      <c r="L14" s="33">
        <v>9</v>
      </c>
      <c r="M14" s="30">
        <f>IF(SUM(K14,P14)&gt;0,SUM(K14,P14),"")</f>
        <v>21120</v>
      </c>
      <c r="N14" s="31"/>
      <c r="O14" s="223">
        <v>10</v>
      </c>
      <c r="P14" s="231">
        <f>'P10'!M19</f>
        <v>8900</v>
      </c>
      <c r="Q14" s="267">
        <v>125</v>
      </c>
      <c r="R14" s="267">
        <v>2</v>
      </c>
      <c r="S14" s="379" t="s">
        <v>293</v>
      </c>
      <c r="T14" s="380"/>
      <c r="U14" s="380"/>
      <c r="V14" s="380"/>
      <c r="W14" s="381"/>
      <c r="X14" s="82" t="s">
        <v>25</v>
      </c>
      <c r="Y14" s="34"/>
      <c r="Z14" s="34"/>
      <c r="AA14" s="2"/>
      <c r="AB14" s="32">
        <f t="shared" si="0"/>
        <v>21120</v>
      </c>
      <c r="AC14" s="32">
        <f t="shared" si="1"/>
        <v>0</v>
      </c>
      <c r="AD14" s="32">
        <f t="shared" si="2"/>
        <v>0</v>
      </c>
      <c r="AE14" s="32">
        <f t="shared" si="3"/>
        <v>0</v>
      </c>
      <c r="AF14" s="32">
        <f t="shared" si="4"/>
        <v>0</v>
      </c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  <c r="AK14" s="32">
        <f t="shared" si="9"/>
        <v>0</v>
      </c>
    </row>
    <row r="15" spans="1:39" ht="24" customHeight="1">
      <c r="A15" s="34"/>
      <c r="B15" s="34"/>
      <c r="C15" s="230" t="s">
        <v>25</v>
      </c>
      <c r="D15" s="440"/>
      <c r="E15" s="383"/>
      <c r="F15" s="383"/>
      <c r="G15" s="383"/>
      <c r="H15" s="441"/>
      <c r="I15" s="267"/>
      <c r="J15" s="267"/>
      <c r="K15" s="231">
        <f>'P9'!N22</f>
        <v>13760</v>
      </c>
      <c r="L15" s="33">
        <v>11</v>
      </c>
      <c r="M15" s="31"/>
      <c r="N15" s="30">
        <f>IF(SUM(K15,P15)&gt;0,SUM(K15,P15),"")</f>
        <v>24560</v>
      </c>
      <c r="O15" s="223">
        <v>12</v>
      </c>
      <c r="P15" s="231">
        <f>'P10'!N19</f>
        <v>10800</v>
      </c>
      <c r="Q15" s="267"/>
      <c r="R15" s="267"/>
      <c r="S15" s="382"/>
      <c r="T15" s="383"/>
      <c r="U15" s="383"/>
      <c r="V15" s="383"/>
      <c r="W15" s="384"/>
      <c r="X15" s="82" t="s">
        <v>25</v>
      </c>
      <c r="Y15" s="34"/>
      <c r="Z15" s="34"/>
      <c r="AA15" s="2"/>
      <c r="AB15" s="32">
        <f t="shared" si="0"/>
        <v>24560</v>
      </c>
      <c r="AC15" s="32">
        <f t="shared" si="1"/>
        <v>0</v>
      </c>
      <c r="AD15" s="32">
        <f t="shared" si="2"/>
        <v>0</v>
      </c>
      <c r="AE15" s="32">
        <f t="shared" si="3"/>
        <v>0</v>
      </c>
      <c r="AF15" s="32">
        <f t="shared" si="4"/>
        <v>0</v>
      </c>
      <c r="AG15" s="32">
        <f t="shared" si="5"/>
        <v>0</v>
      </c>
      <c r="AH15" s="32">
        <f t="shared" si="6"/>
        <v>0</v>
      </c>
      <c r="AI15" s="32">
        <f t="shared" si="7"/>
        <v>0</v>
      </c>
      <c r="AJ15" s="32">
        <f t="shared" si="8"/>
        <v>0</v>
      </c>
      <c r="AK15" s="32">
        <f t="shared" si="9"/>
        <v>0</v>
      </c>
    </row>
    <row r="16" spans="1:39" ht="24" customHeight="1">
      <c r="A16" s="34"/>
      <c r="B16" s="34"/>
      <c r="C16" s="230"/>
      <c r="D16" s="438" t="s">
        <v>120</v>
      </c>
      <c r="E16" s="380"/>
      <c r="F16" s="380"/>
      <c r="G16" s="380"/>
      <c r="H16" s="439"/>
      <c r="I16" s="267">
        <v>2</v>
      </c>
      <c r="J16" s="267"/>
      <c r="K16" s="34"/>
      <c r="L16" s="33">
        <v>9</v>
      </c>
      <c r="M16" s="30" t="str">
        <f>IF(SUM(K16,P16)&gt;0,SUM(K16,P16),"")</f>
        <v/>
      </c>
      <c r="N16" s="31"/>
      <c r="O16" s="22">
        <v>10</v>
      </c>
      <c r="P16" s="34"/>
      <c r="Q16" s="267"/>
      <c r="R16" s="267">
        <v>2</v>
      </c>
      <c r="S16" s="379" t="s">
        <v>120</v>
      </c>
      <c r="T16" s="380"/>
      <c r="U16" s="380"/>
      <c r="V16" s="380"/>
      <c r="W16" s="381"/>
      <c r="X16" s="82"/>
      <c r="Y16" s="34"/>
      <c r="Z16" s="34"/>
      <c r="AA16" s="2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2">
        <f t="shared" si="3"/>
        <v>0</v>
      </c>
      <c r="AF16" s="32">
        <f t="shared" si="4"/>
        <v>0</v>
      </c>
      <c r="AG16" s="32">
        <f t="shared" si="5"/>
        <v>0</v>
      </c>
      <c r="AH16" s="32">
        <f t="shared" si="6"/>
        <v>0</v>
      </c>
      <c r="AI16" s="32">
        <f t="shared" si="7"/>
        <v>0</v>
      </c>
      <c r="AJ16" s="32">
        <f t="shared" si="8"/>
        <v>0</v>
      </c>
      <c r="AK16" s="32">
        <f t="shared" si="9"/>
        <v>0</v>
      </c>
    </row>
    <row r="17" spans="1:37" ht="24" customHeight="1" thickBot="1">
      <c r="A17" s="34"/>
      <c r="B17" s="34"/>
      <c r="C17" s="230"/>
      <c r="D17" s="440"/>
      <c r="E17" s="383"/>
      <c r="F17" s="383"/>
      <c r="G17" s="383"/>
      <c r="H17" s="441"/>
      <c r="I17" s="267"/>
      <c r="J17" s="267"/>
      <c r="K17" s="22"/>
      <c r="L17" s="33">
        <v>11</v>
      </c>
      <c r="M17" s="31"/>
      <c r="N17" s="30" t="str">
        <f>IF(SUM(K17,P17)&gt;0,SUM(K17,P17),"")</f>
        <v/>
      </c>
      <c r="O17" s="22">
        <v>12</v>
      </c>
      <c r="P17" s="22"/>
      <c r="Q17" s="267"/>
      <c r="R17" s="267"/>
      <c r="S17" s="382"/>
      <c r="T17" s="383"/>
      <c r="U17" s="383"/>
      <c r="V17" s="383"/>
      <c r="W17" s="384"/>
      <c r="X17" s="82"/>
      <c r="Y17" s="34"/>
      <c r="Z17" s="34"/>
      <c r="AA17" s="2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2">
        <f t="shared" si="3"/>
        <v>0</v>
      </c>
      <c r="AF17" s="32">
        <f t="shared" si="4"/>
        <v>0</v>
      </c>
      <c r="AG17" s="32">
        <f t="shared" si="5"/>
        <v>0</v>
      </c>
      <c r="AH17" s="32">
        <f t="shared" si="6"/>
        <v>0</v>
      </c>
      <c r="AI17" s="32">
        <f t="shared" si="7"/>
        <v>0</v>
      </c>
      <c r="AJ17" s="32">
        <f t="shared" si="8"/>
        <v>0</v>
      </c>
      <c r="AK17" s="32">
        <f t="shared" si="9"/>
        <v>0</v>
      </c>
    </row>
    <row r="18" spans="1:37" ht="24" hidden="1" customHeight="1" thickBot="1">
      <c r="A18" s="34"/>
      <c r="B18" s="35"/>
      <c r="C18" s="35"/>
      <c r="D18" s="125"/>
      <c r="E18" s="123"/>
      <c r="F18" s="123"/>
      <c r="G18" s="123"/>
      <c r="H18" s="123"/>
      <c r="I18" s="1"/>
      <c r="J18" s="1"/>
      <c r="K18" s="1"/>
      <c r="L18" s="1"/>
      <c r="M18" s="31"/>
      <c r="N18" s="30"/>
      <c r="O18" s="1"/>
      <c r="P18" s="1"/>
      <c r="Q18" s="1"/>
      <c r="R18" s="1"/>
      <c r="S18" s="123"/>
      <c r="T18" s="123"/>
      <c r="U18" s="121"/>
      <c r="V18" s="121"/>
      <c r="W18" s="122"/>
      <c r="X18" s="35"/>
      <c r="Y18" s="35"/>
      <c r="Z18" s="34"/>
      <c r="AA18" s="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4.75" customHeight="1" thickTop="1">
      <c r="A19" s="34"/>
      <c r="B19" s="83"/>
      <c r="C19" s="83"/>
      <c r="D19" s="8"/>
      <c r="E19" s="2"/>
      <c r="F19" s="2"/>
      <c r="G19" s="2"/>
      <c r="H19" s="2"/>
      <c r="I19" s="2"/>
      <c r="J19" s="2"/>
      <c r="K19" s="1"/>
      <c r="L19" s="14" t="s">
        <v>42</v>
      </c>
      <c r="M19" s="84">
        <f>IF(SUM(M12:M18)&gt;0,SUM(M12:M18),"")</f>
        <v>33940</v>
      </c>
      <c r="N19" s="84">
        <f>IF(SUM(N12:N18)&gt;0,SUM(N12:N18),"")</f>
        <v>37100</v>
      </c>
      <c r="O19" s="35" t="s">
        <v>43</v>
      </c>
      <c r="P19" s="36">
        <f>SUM(M19:N19)</f>
        <v>71040</v>
      </c>
      <c r="Q19" s="37"/>
      <c r="R19" s="1"/>
      <c r="S19" s="1"/>
      <c r="T19" s="2"/>
      <c r="U19" s="11"/>
      <c r="V19" s="11"/>
      <c r="W19" s="13"/>
      <c r="X19" s="83"/>
      <c r="Y19" s="83"/>
      <c r="Z19" s="34"/>
      <c r="AA19" s="2"/>
      <c r="AB19" s="38">
        <f t="shared" ref="AB19:AK19" si="10">SUM(AB11:AB17)</f>
        <v>71040</v>
      </c>
      <c r="AC19" s="38">
        <f t="shared" si="10"/>
        <v>0</v>
      </c>
      <c r="AD19" s="38">
        <f t="shared" si="10"/>
        <v>0</v>
      </c>
      <c r="AE19" s="38">
        <f t="shared" si="10"/>
        <v>0</v>
      </c>
      <c r="AF19" s="38">
        <f t="shared" si="10"/>
        <v>0</v>
      </c>
      <c r="AG19" s="38">
        <f t="shared" si="10"/>
        <v>0</v>
      </c>
      <c r="AH19" s="38">
        <f t="shared" si="10"/>
        <v>0</v>
      </c>
      <c r="AI19" s="38">
        <f t="shared" si="10"/>
        <v>0</v>
      </c>
      <c r="AJ19" s="38">
        <f t="shared" si="10"/>
        <v>0</v>
      </c>
      <c r="AK19" s="38">
        <f t="shared" si="10"/>
        <v>0</v>
      </c>
    </row>
    <row r="20" spans="1:37" ht="24.75" customHeight="1">
      <c r="A20" s="34"/>
      <c r="B20" s="83"/>
      <c r="C20" s="83"/>
      <c r="D20" s="8"/>
      <c r="E20" s="2"/>
      <c r="F20" s="2"/>
      <c r="G20" s="2"/>
      <c r="H20" s="2"/>
      <c r="I20" s="2"/>
      <c r="J20" s="2"/>
      <c r="K20" s="1"/>
      <c r="L20" s="14" t="s">
        <v>100</v>
      </c>
      <c r="M20" s="39">
        <f>IF(M19="","",ROUND(M19/$F$4,3))</f>
        <v>282.83300000000003</v>
      </c>
      <c r="N20" s="39">
        <f>IF(N19="","",ROUND(N19/$F$4,3))</f>
        <v>309.16699999999997</v>
      </c>
      <c r="O20" s="40"/>
      <c r="P20" s="41"/>
      <c r="Q20" s="42" t="s">
        <v>44</v>
      </c>
      <c r="R20" s="42" t="s">
        <v>45</v>
      </c>
      <c r="S20" s="43"/>
      <c r="T20" s="2"/>
      <c r="U20" s="393" t="s">
        <v>46</v>
      </c>
      <c r="V20" s="394"/>
      <c r="W20" s="395"/>
      <c r="X20" s="83"/>
      <c r="Y20" s="83"/>
      <c r="Z20" s="34"/>
      <c r="AA20" s="2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34">
        <v>1</v>
      </c>
      <c r="B21" s="83"/>
      <c r="C21" s="83"/>
      <c r="D21" s="8"/>
      <c r="E21" s="18"/>
      <c r="F21" s="44"/>
      <c r="G21" s="44"/>
      <c r="H21" s="44"/>
      <c r="I21" s="44"/>
      <c r="J21" s="2"/>
      <c r="K21" s="1"/>
      <c r="L21" s="14" t="s">
        <v>47</v>
      </c>
      <c r="M21" s="45"/>
      <c r="N21" s="45"/>
      <c r="O21" s="18"/>
      <c r="P21" s="46" t="s">
        <v>48</v>
      </c>
      <c r="Q21" s="47">
        <v>39063</v>
      </c>
      <c r="R21" s="47">
        <v>39087</v>
      </c>
      <c r="S21" s="43"/>
      <c r="T21" s="2"/>
      <c r="U21" s="22" t="s">
        <v>49</v>
      </c>
      <c r="V21" s="22"/>
      <c r="W21" s="48"/>
      <c r="X21" s="83"/>
      <c r="Y21" s="83"/>
      <c r="Z21" s="34"/>
      <c r="AA21" s="2"/>
      <c r="AB21"/>
      <c r="AC21"/>
      <c r="AD21"/>
      <c r="AE21"/>
      <c r="AF21"/>
      <c r="AG21"/>
      <c r="AH21"/>
      <c r="AI21"/>
      <c r="AJ21"/>
      <c r="AK21"/>
    </row>
    <row r="22" spans="1:37" ht="24.75" customHeight="1">
      <c r="A22" s="34"/>
      <c r="B22" s="83"/>
      <c r="C22" s="83"/>
      <c r="D22" s="8"/>
      <c r="E22" s="2"/>
      <c r="F22" s="44"/>
      <c r="G22" s="44"/>
      <c r="H22" s="44"/>
      <c r="I22" s="44"/>
      <c r="J22" s="2"/>
      <c r="K22" s="1"/>
      <c r="L22" s="14" t="s">
        <v>52</v>
      </c>
      <c r="M22" s="85">
        <f>IF(ISBLANK(M21),M19,M21*$F$4)</f>
        <v>33940</v>
      </c>
      <c r="N22" s="85">
        <f>IF(ISBLANK(N21),N19,N21*$F$4)</f>
        <v>37100</v>
      </c>
      <c r="O22" s="49" t="s">
        <v>43</v>
      </c>
      <c r="P22" s="43">
        <f>SUM(M22:N22)</f>
        <v>71040</v>
      </c>
      <c r="Q22" s="49"/>
      <c r="R22" s="1"/>
      <c r="S22" s="37"/>
      <c r="T22" s="2"/>
      <c r="U22" s="50">
        <f>IF(OR(M19="",N19=""),"",IF(M19&gt;=N19,(M19-N19)/M19,(N19-M19)/N19))</f>
        <v>8.5175202156334229E-2</v>
      </c>
      <c r="V22" s="50"/>
      <c r="W22" s="51"/>
      <c r="X22" s="83"/>
      <c r="Y22" s="83"/>
      <c r="Z22" s="34"/>
      <c r="AA22" s="2"/>
      <c r="AB22"/>
      <c r="AC22"/>
      <c r="AD22"/>
      <c r="AE22"/>
      <c r="AF22"/>
      <c r="AG22"/>
      <c r="AH22"/>
      <c r="AI22"/>
      <c r="AJ22"/>
      <c r="AK22"/>
    </row>
    <row r="23" spans="1:37" ht="24.75" customHeight="1" thickBot="1">
      <c r="A23" s="34"/>
      <c r="B23" s="83"/>
      <c r="C23" s="83"/>
      <c r="D23" s="396"/>
      <c r="E23" s="397"/>
      <c r="F23" s="53"/>
      <c r="G23" s="53"/>
      <c r="H23" s="53"/>
      <c r="I23" s="52"/>
      <c r="J23" s="54" t="s">
        <v>53</v>
      </c>
      <c r="K23" s="55">
        <f>IF(ISBLANK(P22),connected_va,P22)</f>
        <v>71040</v>
      </c>
      <c r="L23" s="56" t="s">
        <v>54</v>
      </c>
      <c r="M23" s="57"/>
      <c r="N23" s="58">
        <f>$F$5</f>
        <v>240</v>
      </c>
      <c r="O23" s="52">
        <f>ROUND(K23/SQRT(3)/N23,0)</f>
        <v>171</v>
      </c>
      <c r="P23" s="56" t="s">
        <v>56</v>
      </c>
      <c r="Q23" s="52"/>
      <c r="R23" s="59"/>
      <c r="S23" s="59"/>
      <c r="T23" s="60" t="s">
        <v>57</v>
      </c>
      <c r="U23" s="61" t="str">
        <f>IF(OR(M21="",N21=""),"",IF(M21&gt;=N21,(M21-N21)/M21,(N21-M21)/N21))</f>
        <v/>
      </c>
      <c r="V23" s="61" t="e">
        <f>IF(OR(N21="",#REF!=""),"",IF(N21&gt;=#REF!,(N21-#REF!)/N21,(#REF!-N21)/#REF!))</f>
        <v>#REF!</v>
      </c>
      <c r="W23" s="62" t="e">
        <f>IF(OR(#REF!="",M21=""),"",IF(#REF!&gt;=M21,(#REF!-M21)/#REF!,(M21-#REF!)/M21))</f>
        <v>#REF!</v>
      </c>
      <c r="X23" s="83"/>
      <c r="Y23" s="83"/>
      <c r="Z23" s="34"/>
      <c r="AA23" s="2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4.75" hidden="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24.75" hidden="1" customHeight="1">
      <c r="A25" s="2"/>
      <c r="B25" s="2"/>
      <c r="C25" s="2"/>
      <c r="D25" s="401" t="s">
        <v>81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4.75" hidden="1" customHeight="1">
      <c r="A26" s="2"/>
      <c r="B26" s="2"/>
      <c r="C26" s="2"/>
      <c r="D26" s="73">
        <v>1</v>
      </c>
      <c r="E26" s="404" t="s">
        <v>82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4.75" hidden="1" customHeight="1">
      <c r="A27" s="2"/>
      <c r="B27" s="2"/>
      <c r="C27" s="2"/>
      <c r="D27" s="73">
        <v>2</v>
      </c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75" customHeight="1">
      <c r="A29" s="2"/>
      <c r="B29" s="2"/>
      <c r="C29" s="2"/>
      <c r="D29" s="398" t="s">
        <v>58</v>
      </c>
      <c r="E29" s="398"/>
      <c r="F29" s="2"/>
      <c r="G29" s="63" t="s">
        <v>59</v>
      </c>
      <c r="H29" s="64" t="s">
        <v>60</v>
      </c>
      <c r="I29" s="65"/>
      <c r="J29" s="63" t="s">
        <v>61</v>
      </c>
      <c r="K29" s="65"/>
      <c r="L29" s="63" t="s">
        <v>62</v>
      </c>
      <c r="M29" s="65"/>
      <c r="N29" s="63" t="s">
        <v>63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4.75" customHeight="1">
      <c r="A30" s="2"/>
      <c r="B30" s="2"/>
      <c r="C30" s="2"/>
      <c r="D30" s="66" t="s">
        <v>64</v>
      </c>
      <c r="E30" s="1"/>
      <c r="F30" s="2"/>
      <c r="G30" s="43">
        <f>ROUND(J30*H30,0)</f>
        <v>71040</v>
      </c>
      <c r="H30" s="67">
        <v>1</v>
      </c>
      <c r="I30" s="1" t="s">
        <v>43</v>
      </c>
      <c r="J30" s="43">
        <f>$AB$19</f>
        <v>71040</v>
      </c>
      <c r="K30" s="1" t="s">
        <v>65</v>
      </c>
      <c r="L30" s="68">
        <v>1</v>
      </c>
      <c r="M30" s="1" t="s">
        <v>43</v>
      </c>
      <c r="N30" s="43">
        <f>ROUND(J30*L30,0)</f>
        <v>71040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customHeight="1">
      <c r="A31" s="2"/>
      <c r="B31" s="2"/>
      <c r="C31" s="2"/>
      <c r="D31" s="66" t="s">
        <v>66</v>
      </c>
      <c r="E31" s="1"/>
      <c r="F31" s="2"/>
      <c r="G31" s="1"/>
      <c r="H31" s="16"/>
      <c r="I31" s="1"/>
      <c r="J31" s="43"/>
      <c r="K31" s="1"/>
      <c r="L31" s="2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4.75" customHeight="1">
      <c r="A32" s="2"/>
      <c r="B32" s="2"/>
      <c r="C32" s="2"/>
      <c r="D32" s="69" t="s">
        <v>67</v>
      </c>
      <c r="E32" s="1"/>
      <c r="F32" s="2"/>
      <c r="G32" s="43">
        <f>ROUND(J32*H32,0)</f>
        <v>0</v>
      </c>
      <c r="H32" s="67">
        <v>1</v>
      </c>
      <c r="I32" s="1" t="s">
        <v>43</v>
      </c>
      <c r="J32" s="43">
        <f>$AC$19</f>
        <v>0</v>
      </c>
      <c r="K32" s="1" t="s">
        <v>65</v>
      </c>
      <c r="L32" s="68">
        <v>1.25</v>
      </c>
      <c r="M32" s="1" t="s">
        <v>43</v>
      </c>
      <c r="N32" s="43">
        <f>ROUND(J32*L32,0)</f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4.75" customHeight="1">
      <c r="A33" s="2"/>
      <c r="B33" s="2"/>
      <c r="C33" s="2"/>
      <c r="D33" s="69" t="s">
        <v>68</v>
      </c>
      <c r="E33" s="1"/>
      <c r="F33" s="2"/>
      <c r="G33" s="43">
        <f>ROUND(J33*H33,0)</f>
        <v>0</v>
      </c>
      <c r="H33" s="67">
        <v>0.95</v>
      </c>
      <c r="I33" s="1" t="s">
        <v>43</v>
      </c>
      <c r="J33" s="43">
        <f>$AD$19</f>
        <v>0</v>
      </c>
      <c r="K33" s="1" t="s">
        <v>65</v>
      </c>
      <c r="L33" s="68">
        <v>1.25</v>
      </c>
      <c r="M33" s="1" t="s">
        <v>43</v>
      </c>
      <c r="N33" s="43">
        <f>ROUND(J33*L33,0)</f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4.75" customHeight="1">
      <c r="A34" s="2"/>
      <c r="B34" s="2"/>
      <c r="C34" s="2"/>
      <c r="D34" s="69" t="s">
        <v>69</v>
      </c>
      <c r="E34" s="1"/>
      <c r="F34" s="2"/>
      <c r="G34" s="43">
        <f>ROUND(J34*H34,0)</f>
        <v>0</v>
      </c>
      <c r="H34" s="67">
        <v>0.9</v>
      </c>
      <c r="I34" s="1" t="s">
        <v>43</v>
      </c>
      <c r="J34" s="43">
        <f>$AE$19</f>
        <v>0</v>
      </c>
      <c r="K34" s="1" t="s">
        <v>65</v>
      </c>
      <c r="L34" s="68">
        <v>1.25</v>
      </c>
      <c r="M34" s="1" t="s">
        <v>43</v>
      </c>
      <c r="N34" s="43">
        <f>ROUND(J34*L34,0)</f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4.75" customHeight="1">
      <c r="A35" s="2"/>
      <c r="B35" s="2"/>
      <c r="C35" s="2"/>
      <c r="D35" s="66" t="s">
        <v>70</v>
      </c>
      <c r="E35" s="1"/>
      <c r="F35" s="2"/>
      <c r="G35" s="1"/>
      <c r="H35" s="16"/>
      <c r="I35" s="1"/>
      <c r="J35" s="43"/>
      <c r="K35" s="37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4.75" customHeight="1">
      <c r="A36" s="2"/>
      <c r="B36" s="2"/>
      <c r="C36" s="2"/>
      <c r="D36" s="69" t="s">
        <v>71</v>
      </c>
      <c r="E36" s="1"/>
      <c r="F36" s="2"/>
      <c r="G36" s="43">
        <f>ROUND(J36*H36,0)</f>
        <v>0</v>
      </c>
      <c r="H36" s="67">
        <v>1</v>
      </c>
      <c r="I36" s="1" t="s">
        <v>43</v>
      </c>
      <c r="J36" s="43">
        <f>IF($AF$19&lt;=10000,$AF$19,10000)</f>
        <v>0</v>
      </c>
      <c r="K36" s="1" t="s">
        <v>65</v>
      </c>
      <c r="L36" s="68">
        <v>1</v>
      </c>
      <c r="M36" s="1" t="s">
        <v>43</v>
      </c>
      <c r="N36" s="43">
        <f>ROUND(J36*L36,0)</f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4.75" customHeight="1">
      <c r="A37" s="2"/>
      <c r="B37" s="2"/>
      <c r="C37" s="2"/>
      <c r="D37" s="69" t="s">
        <v>72</v>
      </c>
      <c r="E37" s="1"/>
      <c r="F37" s="2"/>
      <c r="G37" s="43">
        <f>ROUND(J37*H37,0)</f>
        <v>0</v>
      </c>
      <c r="H37" s="67">
        <v>1</v>
      </c>
      <c r="I37" s="1" t="s">
        <v>43</v>
      </c>
      <c r="J37" s="43">
        <f>IF($AF$19&lt;=10000,0,$AF$19-10000)</f>
        <v>0</v>
      </c>
      <c r="K37" s="1" t="s">
        <v>65</v>
      </c>
      <c r="L37" s="68">
        <v>0.5</v>
      </c>
      <c r="M37" s="1" t="s">
        <v>43</v>
      </c>
      <c r="N37" s="43">
        <f>ROUND(J37*L37,0)</f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4.75" customHeight="1">
      <c r="A38" s="2"/>
      <c r="B38" s="2"/>
      <c r="C38" s="2"/>
      <c r="D38" s="66" t="s">
        <v>73</v>
      </c>
      <c r="E38" s="1"/>
      <c r="F38" s="2"/>
      <c r="G38" s="1"/>
      <c r="H38" s="16"/>
      <c r="I38" s="1"/>
      <c r="J38" s="43"/>
      <c r="K38" s="37"/>
      <c r="L38" s="2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4.75" customHeight="1">
      <c r="A39" s="2"/>
      <c r="B39" s="2"/>
      <c r="C39" s="2"/>
      <c r="D39" s="69" t="s">
        <v>74</v>
      </c>
      <c r="E39" s="1"/>
      <c r="F39" s="2"/>
      <c r="G39" s="43">
        <f>ROUND(J39*H39,0)</f>
        <v>0</v>
      </c>
      <c r="H39" s="67">
        <v>0.8</v>
      </c>
      <c r="I39" s="1" t="s">
        <v>43</v>
      </c>
      <c r="J39" s="43">
        <f>$AG$19</f>
        <v>0</v>
      </c>
      <c r="K39" s="1" t="s">
        <v>65</v>
      </c>
      <c r="L39" s="68">
        <v>1.25</v>
      </c>
      <c r="M39" s="1" t="s">
        <v>43</v>
      </c>
      <c r="N39" s="43">
        <f>ROUND(J39*L39,0)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75" customHeight="1">
      <c r="A40" s="2"/>
      <c r="B40" s="2"/>
      <c r="C40" s="2"/>
      <c r="D40" s="69" t="s">
        <v>75</v>
      </c>
      <c r="E40" s="1"/>
      <c r="F40" s="2"/>
      <c r="G40" s="43">
        <f>ROUND(J40*H40,0)</f>
        <v>0</v>
      </c>
      <c r="H40" s="67">
        <v>0.8</v>
      </c>
      <c r="I40" s="1" t="s">
        <v>43</v>
      </c>
      <c r="J40" s="43">
        <f>$AH$19</f>
        <v>0</v>
      </c>
      <c r="K40" s="1" t="s">
        <v>65</v>
      </c>
      <c r="L40" s="68">
        <v>1</v>
      </c>
      <c r="M40" s="1" t="s">
        <v>43</v>
      </c>
      <c r="N40" s="43">
        <f>ROUND(J40*L40,0)</f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4.75" customHeight="1">
      <c r="A41" s="2"/>
      <c r="B41" s="2"/>
      <c r="C41" s="2"/>
      <c r="D41" s="66" t="s">
        <v>76</v>
      </c>
      <c r="E41" s="1"/>
      <c r="F41" s="2"/>
      <c r="G41" s="43">
        <f>ROUND(J41*H41,0)</f>
        <v>0</v>
      </c>
      <c r="H41" s="67">
        <v>0.8</v>
      </c>
      <c r="I41" s="1" t="s">
        <v>43</v>
      </c>
      <c r="J41" s="43">
        <f>$AI$19</f>
        <v>0</v>
      </c>
      <c r="K41" s="1" t="s">
        <v>65</v>
      </c>
      <c r="L41" s="68">
        <v>1</v>
      </c>
      <c r="M41" s="1" t="s">
        <v>43</v>
      </c>
      <c r="N41" s="43">
        <f>ROUND(J41*L41,0)</f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4.75" customHeight="1">
      <c r="A42" s="2"/>
      <c r="B42" s="2"/>
      <c r="C42" s="2"/>
      <c r="D42" s="66" t="s">
        <v>77</v>
      </c>
      <c r="E42" s="1"/>
      <c r="F42" s="2"/>
      <c r="G42" s="43">
        <f>ROUND(J42*H42,0)</f>
        <v>0</v>
      </c>
      <c r="H42" s="67">
        <v>0.8</v>
      </c>
      <c r="I42" s="1" t="s">
        <v>43</v>
      </c>
      <c r="J42" s="43">
        <f>$AJ$19</f>
        <v>0</v>
      </c>
      <c r="K42" s="1" t="s">
        <v>65</v>
      </c>
      <c r="L42" s="68">
        <v>1</v>
      </c>
      <c r="M42" s="1" t="s">
        <v>43</v>
      </c>
      <c r="N42" s="43">
        <f>ROUND(J42*L42,0)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4.75" customHeight="1">
      <c r="A43" s="2"/>
      <c r="B43" s="2"/>
      <c r="C43" s="2"/>
      <c r="D43" s="66" t="s">
        <v>78</v>
      </c>
      <c r="E43" s="1"/>
      <c r="F43" s="2"/>
      <c r="G43" s="70">
        <f>ROUND(J43*H43,0)</f>
        <v>0</v>
      </c>
      <c r="H43" s="67">
        <v>1</v>
      </c>
      <c r="I43" s="1" t="s">
        <v>43</v>
      </c>
      <c r="J43" s="70">
        <f>$AK$19</f>
        <v>0</v>
      </c>
      <c r="K43" s="1" t="s">
        <v>65</v>
      </c>
      <c r="L43" s="68">
        <v>1</v>
      </c>
      <c r="M43" s="1" t="s">
        <v>43</v>
      </c>
      <c r="N43" s="70">
        <f>ROUND(J43*L43,0)</f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4.75" customHeight="1">
      <c r="A44" s="2"/>
      <c r="B44" s="2"/>
      <c r="C44" s="2"/>
      <c r="D44" s="1"/>
      <c r="E44" s="1"/>
      <c r="F44" s="2"/>
      <c r="G44" s="43">
        <f>SUM(G30:G43)</f>
        <v>71040</v>
      </c>
      <c r="H44" s="37" t="s">
        <v>79</v>
      </c>
      <c r="I44" s="1"/>
      <c r="J44" s="43">
        <f>SUM(J30:J43)</f>
        <v>71040</v>
      </c>
      <c r="K44" s="2" t="s">
        <v>61</v>
      </c>
      <c r="L44" s="2"/>
      <c r="M44" s="1"/>
      <c r="N44" s="43">
        <f>SUM(N30:N43)</f>
        <v>71040</v>
      </c>
      <c r="O44" s="2" t="s">
        <v>61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71" t="s">
        <v>80</v>
      </c>
      <c r="N45" s="116">
        <f>ROUND($N$44/SQRT(3)/$F$5,0)</f>
        <v>171</v>
      </c>
      <c r="O45" s="72" t="s">
        <v>56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4.75" customHeight="1">
      <c r="A47" s="2"/>
      <c r="B47" s="2"/>
      <c r="C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4.75" customHeight="1">
      <c r="A48" s="2"/>
      <c r="B48" s="2"/>
      <c r="C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76" ht="24.75" customHeight="1">
      <c r="A49" s="2"/>
      <c r="B49" s="2"/>
      <c r="C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76" ht="24.75" customHeight="1">
      <c r="A50" s="2"/>
      <c r="B50" s="2"/>
      <c r="C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6" ht="24.75" customHeight="1">
      <c r="A51" s="2"/>
      <c r="B51" s="2"/>
      <c r="C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76" ht="24.75" customHeight="1">
      <c r="A52" s="2"/>
      <c r="B52" s="2"/>
      <c r="C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76" ht="24.75" customHeight="1">
      <c r="A53" s="2"/>
      <c r="B53" s="2"/>
      <c r="C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76" ht="24.75" customHeight="1">
      <c r="A54" s="2"/>
      <c r="B54" s="2"/>
      <c r="C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76" ht="24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76" s="2" customFormat="1" ht="24.75" customHeight="1">
      <c r="AM56" s="1"/>
      <c r="AZ56" s="1"/>
    </row>
    <row r="57" spans="1:76" s="2" customFormat="1" ht="24.75" customHeight="1">
      <c r="AM57" s="1"/>
      <c r="AZ57" s="1"/>
    </row>
    <row r="58" spans="1:76" ht="24.75" customHeight="1">
      <c r="A58" s="117" t="s">
        <v>145</v>
      </c>
      <c r="AO58" s="74" t="s">
        <v>83</v>
      </c>
      <c r="AP58" s="74"/>
      <c r="AW58" s="399"/>
      <c r="AX58" s="399"/>
      <c r="BB58" s="74" t="s">
        <v>84</v>
      </c>
      <c r="BJ58" s="2"/>
      <c r="BK58" s="74" t="s">
        <v>85</v>
      </c>
      <c r="BL58" s="74"/>
      <c r="BU58" s="399"/>
      <c r="BV58" s="399"/>
      <c r="BW58" s="399"/>
      <c r="BX58" s="399"/>
    </row>
    <row r="59" spans="1:76" ht="24.75" customHeight="1">
      <c r="A59" s="117" t="s">
        <v>146</v>
      </c>
      <c r="AO59" s="400" t="s">
        <v>86</v>
      </c>
      <c r="AP59" s="400"/>
      <c r="AQ59" s="400"/>
      <c r="AR59" s="400"/>
      <c r="AS59" s="400"/>
      <c r="AT59" s="400"/>
      <c r="AU59" s="400"/>
      <c r="AV59" s="400"/>
      <c r="AW59" s="400"/>
      <c r="AX59" s="400"/>
      <c r="BJ59" s="2"/>
      <c r="BK59" s="400" t="s">
        <v>86</v>
      </c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</row>
    <row r="60" spans="1:76" ht="24.75" customHeight="1">
      <c r="AO60" s="411" t="s">
        <v>87</v>
      </c>
      <c r="AP60" s="411"/>
      <c r="AQ60" s="411"/>
      <c r="AR60" s="412" t="str">
        <f>$E$1</f>
        <v>MDB2 (NEW)</v>
      </c>
      <c r="AS60" s="412"/>
      <c r="AT60" s="412"/>
      <c r="AU60" s="412"/>
      <c r="AV60" s="412"/>
      <c r="AW60" s="412"/>
      <c r="AX60" s="412"/>
      <c r="BB60" s="75" t="s">
        <v>88</v>
      </c>
      <c r="BJ60" s="2"/>
      <c r="BK60" s="411" t="s">
        <v>87</v>
      </c>
      <c r="BL60" s="411"/>
      <c r="BM60" s="411"/>
      <c r="BN60" s="412" t="str">
        <f>$E$1</f>
        <v>MDB2 (NEW)</v>
      </c>
      <c r="BO60" s="412"/>
      <c r="BP60" s="412"/>
      <c r="BQ60" s="412"/>
      <c r="BR60" s="412"/>
      <c r="BS60" s="412"/>
      <c r="BT60" s="412"/>
      <c r="BU60" s="412"/>
      <c r="BV60" s="412"/>
      <c r="BW60" s="412"/>
      <c r="BX60" s="412"/>
    </row>
    <row r="61" spans="1:76" ht="24.75" customHeight="1">
      <c r="AO61" s="413" t="s">
        <v>89</v>
      </c>
      <c r="AP61" s="413"/>
      <c r="AQ61" s="413"/>
      <c r="AR61" s="414" t="str">
        <f>$O$1</f>
        <v>IREA NEW TEMP SERVICE</v>
      </c>
      <c r="AS61" s="414"/>
      <c r="AT61" s="414"/>
      <c r="AU61" s="414"/>
      <c r="AV61" s="414"/>
      <c r="AW61" s="414"/>
      <c r="AX61" s="414"/>
      <c r="BB61" s="75" t="s">
        <v>90</v>
      </c>
      <c r="BJ61" s="2"/>
      <c r="BK61" s="413" t="s">
        <v>89</v>
      </c>
      <c r="BL61" s="413"/>
      <c r="BM61" s="413"/>
      <c r="BN61" s="414" t="str">
        <f>$O$1</f>
        <v>IREA NEW TEMP SERVICE</v>
      </c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</row>
    <row r="62" spans="1:76" ht="24.75" customHeight="1">
      <c r="AO62" s="421" t="str">
        <f>CONCATENATE("VOLTAGE:  ",$F$4,"/",$F$5,"V ",$F$6,"-PHASE ",$F$7," WIRE")</f>
        <v>VOLTAGE:  120/240V 1-PHASE 3 WIRE</v>
      </c>
      <c r="AP62" s="422"/>
      <c r="AQ62" s="422"/>
      <c r="AR62" s="422"/>
      <c r="AS62" s="423"/>
      <c r="AT62" s="407" t="s">
        <v>91</v>
      </c>
      <c r="AU62" s="408"/>
      <c r="AV62" s="408"/>
      <c r="AW62" s="409">
        <f ca="1">TODAY()</f>
        <v>40707</v>
      </c>
      <c r="AX62" s="410"/>
      <c r="BB62" s="75" t="s">
        <v>92</v>
      </c>
      <c r="BJ62" s="2"/>
      <c r="BK62" s="421" t="str">
        <f>CONCATENATE("VOLTAGE:  ",$F$4,"/",$F$5,"V ",$F$6,"-PHASE ",$F$7," WIRE")</f>
        <v>VOLTAGE:  120/240V 1-PHASE 3 WIRE</v>
      </c>
      <c r="BL62" s="422"/>
      <c r="BM62" s="422"/>
      <c r="BN62" s="422"/>
      <c r="BO62" s="422"/>
      <c r="BP62" s="422"/>
      <c r="BQ62" s="423"/>
      <c r="BR62" s="407" t="s">
        <v>91</v>
      </c>
      <c r="BS62" s="408"/>
      <c r="BT62" s="408"/>
      <c r="BU62" s="409">
        <f ca="1">TODAY()</f>
        <v>40707</v>
      </c>
      <c r="BV62" s="409"/>
      <c r="BW62" s="409"/>
      <c r="BX62" s="410"/>
    </row>
    <row r="63" spans="1:76" ht="24.75" customHeight="1">
      <c r="AM63" s="32">
        <v>1</v>
      </c>
      <c r="AO63" s="415" t="s">
        <v>93</v>
      </c>
      <c r="AP63" s="416"/>
      <c r="AQ63" s="417" t="s">
        <v>94</v>
      </c>
      <c r="AR63" s="417"/>
      <c r="AS63" s="418"/>
      <c r="AT63" s="415" t="s">
        <v>93</v>
      </c>
      <c r="AU63" s="416"/>
      <c r="AV63" s="419" t="s">
        <v>94</v>
      </c>
      <c r="AW63" s="417"/>
      <c r="AX63" s="418"/>
      <c r="AZ63" s="32">
        <v>1</v>
      </c>
      <c r="BB63" s="75" t="s">
        <v>95</v>
      </c>
      <c r="BJ63" s="2"/>
      <c r="BK63" s="420" t="s">
        <v>93</v>
      </c>
      <c r="BL63" s="420"/>
      <c r="BM63" s="419" t="s">
        <v>94</v>
      </c>
      <c r="BN63" s="417"/>
      <c r="BO63" s="417"/>
      <c r="BP63" s="417"/>
      <c r="BQ63" s="418"/>
      <c r="BR63" s="415" t="s">
        <v>93</v>
      </c>
      <c r="BS63" s="416"/>
      <c r="BT63" s="419" t="s">
        <v>94</v>
      </c>
      <c r="BU63" s="417"/>
      <c r="BV63" s="417"/>
      <c r="BW63" s="417"/>
      <c r="BX63" s="418"/>
    </row>
    <row r="64" spans="1:76" ht="24.75" customHeight="1">
      <c r="AM64" s="32">
        <f t="shared" ref="AM64:AM69" si="11">IF(I12=0,IF(I11=0,I10,I11),I12)</f>
        <v>2</v>
      </c>
      <c r="AO64" s="86">
        <v>1</v>
      </c>
      <c r="AP64" s="87" t="str">
        <f t="shared" ref="AP64:AP84" si="12">CONCATENATE($AM64,"P")</f>
        <v>2P</v>
      </c>
      <c r="AQ64" s="424" t="str">
        <f t="shared" ref="AQ64:AQ69" si="13">IF($AM64=1,IF($D12="","",$D12),IF(AND($AM64=2,$AM63=1),$D12,IF(AND($AM64=3,$AM63=1),$D12,$AQ63)))</f>
        <v>Rental Trailer  #7  (20ft) - Fused Disconnect</v>
      </c>
      <c r="AR64" s="425"/>
      <c r="AS64" s="426"/>
      <c r="AT64" s="86">
        <v>2</v>
      </c>
      <c r="AU64" s="87" t="str">
        <f t="shared" ref="AU64:AU84" si="14">CONCATENATE($AZ64,"P")</f>
        <v>2P</v>
      </c>
      <c r="AV64" s="425" t="str">
        <f t="shared" ref="AV64:AV69" si="15">IF($AZ64=1,IF($S12="","",$S12),IF(AND($AZ64=2,$AZ63=1),$S12,IF(AND($AZ64=2,$AZ63=3),$S12,IF(AND($AZ64=3,$AZ63=1),$S12,IF(AND($AZ64=3,$AZ63=2),$S12,$AV63)))))</f>
        <v>Rental Trailer #8  (20ft) - Fused Disconnect</v>
      </c>
      <c r="AW64" s="425"/>
      <c r="AX64" s="426"/>
      <c r="AZ64" s="32">
        <f t="shared" ref="AZ64:AZ69" si="16">IF(R12=0,IF(R11=0,R10,R11),R12)</f>
        <v>2</v>
      </c>
      <c r="BB64" s="75"/>
      <c r="BJ64" s="2"/>
      <c r="BK64" s="86">
        <v>1</v>
      </c>
      <c r="BL64" s="87" t="str">
        <f t="shared" ref="BL64:BL84" si="17">CONCATENATE($AM64,"P")</f>
        <v>2P</v>
      </c>
      <c r="BM64" s="424" t="str">
        <f t="shared" ref="BM64:BM69" si="18">IF($AM64=1,IF($D12="","",$D12),IF(AND($AM64=2,$AM63=1),$D12,IF(AND($AM64=3,$AM63=1),$D12,$BM63)))</f>
        <v>Rental Trailer  #7  (20ft) - Fused Disconnect</v>
      </c>
      <c r="BN64" s="425"/>
      <c r="BO64" s="425"/>
      <c r="BP64" s="425"/>
      <c r="BQ64" s="426"/>
      <c r="BR64" s="86">
        <v>2</v>
      </c>
      <c r="BS64" s="87" t="str">
        <f t="shared" ref="BS64:BS84" si="19">CONCATENATE($AZ64,"P")</f>
        <v>2P</v>
      </c>
      <c r="BT64" s="424" t="str">
        <f t="shared" ref="BT64:BT69" si="20">IF($AZ64=1,IF($S12="","",$S12),IF(AND($AZ64=2,$AZ63=1),$S12,IF(AND($AZ64=2,$AZ63=3),$S12,IF(AND($AZ64=3,$AZ63=1),$S12,IF(AND($AZ64=3,$AZ63=2),$S12,$BT63)))))</f>
        <v>Rental Trailer #8  (20ft) - Fused Disconnect</v>
      </c>
      <c r="BU64" s="425"/>
      <c r="BV64" s="425"/>
      <c r="BW64" s="425"/>
      <c r="BX64" s="426"/>
    </row>
    <row r="65" spans="39:76" ht="24.75" customHeight="1">
      <c r="AM65" s="32">
        <f t="shared" si="11"/>
        <v>2</v>
      </c>
      <c r="AO65" s="86">
        <v>3</v>
      </c>
      <c r="AP65" s="87" t="str">
        <f t="shared" si="12"/>
        <v>2P</v>
      </c>
      <c r="AQ65" s="424" t="str">
        <f t="shared" si="13"/>
        <v>Rental Trailer  #7  (20ft) - Fused Disconnect</v>
      </c>
      <c r="AR65" s="425"/>
      <c r="AS65" s="426"/>
      <c r="AT65" s="86">
        <v>4</v>
      </c>
      <c r="AU65" s="87" t="str">
        <f t="shared" si="14"/>
        <v>2P</v>
      </c>
      <c r="AV65" s="425" t="str">
        <f t="shared" si="15"/>
        <v>Rental Trailer #8  (20ft) - Fused Disconnect</v>
      </c>
      <c r="AW65" s="425"/>
      <c r="AX65" s="426"/>
      <c r="AZ65" s="32">
        <f t="shared" si="16"/>
        <v>2</v>
      </c>
      <c r="BB65" s="75"/>
      <c r="BJ65" s="2"/>
      <c r="BK65" s="86">
        <v>3</v>
      </c>
      <c r="BL65" s="87" t="str">
        <f t="shared" si="17"/>
        <v>2P</v>
      </c>
      <c r="BM65" s="424" t="str">
        <f t="shared" si="18"/>
        <v>Rental Trailer  #7  (20ft) - Fused Disconnect</v>
      </c>
      <c r="BN65" s="425"/>
      <c r="BO65" s="425"/>
      <c r="BP65" s="425"/>
      <c r="BQ65" s="426"/>
      <c r="BR65" s="86">
        <v>4</v>
      </c>
      <c r="BS65" s="87" t="str">
        <f t="shared" si="19"/>
        <v>2P</v>
      </c>
      <c r="BT65" s="424" t="str">
        <f t="shared" si="20"/>
        <v>Rental Trailer #8  (20ft) - Fused Disconnect</v>
      </c>
      <c r="BU65" s="425"/>
      <c r="BV65" s="425"/>
      <c r="BW65" s="425"/>
      <c r="BX65" s="426"/>
    </row>
    <row r="66" spans="39:76" ht="24.75" customHeight="1">
      <c r="AM66" s="32">
        <f t="shared" si="11"/>
        <v>2</v>
      </c>
      <c r="AO66" s="86">
        <v>5</v>
      </c>
      <c r="AP66" s="87" t="str">
        <f t="shared" si="12"/>
        <v>2P</v>
      </c>
      <c r="AQ66" s="424" t="str">
        <f t="shared" si="13"/>
        <v>Rental Trailer  #7  (20ft) - Fused Disconnect</v>
      </c>
      <c r="AR66" s="425"/>
      <c r="AS66" s="426"/>
      <c r="AT66" s="86">
        <v>6</v>
      </c>
      <c r="AU66" s="87" t="str">
        <f t="shared" si="14"/>
        <v>2P</v>
      </c>
      <c r="AV66" s="425" t="str">
        <f t="shared" si="15"/>
        <v>Rental Trailer #8  (20ft) - Fused Disconnect</v>
      </c>
      <c r="AW66" s="425"/>
      <c r="AX66" s="426"/>
      <c r="AZ66" s="32">
        <f t="shared" si="16"/>
        <v>2</v>
      </c>
      <c r="BB66" s="75"/>
      <c r="BJ66" s="2"/>
      <c r="BK66" s="86">
        <v>5</v>
      </c>
      <c r="BL66" s="87" t="str">
        <f t="shared" si="17"/>
        <v>2P</v>
      </c>
      <c r="BM66" s="424" t="str">
        <f t="shared" si="18"/>
        <v>Rental Trailer  #7  (20ft) - Fused Disconnect</v>
      </c>
      <c r="BN66" s="425"/>
      <c r="BO66" s="425"/>
      <c r="BP66" s="425"/>
      <c r="BQ66" s="426"/>
      <c r="BR66" s="86">
        <v>6</v>
      </c>
      <c r="BS66" s="87" t="str">
        <f t="shared" si="19"/>
        <v>2P</v>
      </c>
      <c r="BT66" s="424" t="str">
        <f t="shared" si="20"/>
        <v>Rental Trailer #8  (20ft) - Fused Disconnect</v>
      </c>
      <c r="BU66" s="425"/>
      <c r="BV66" s="425"/>
      <c r="BW66" s="425"/>
      <c r="BX66" s="426"/>
    </row>
    <row r="67" spans="39:76" ht="24.75" customHeight="1">
      <c r="AM67" s="32">
        <f t="shared" si="11"/>
        <v>2</v>
      </c>
      <c r="AO67" s="86">
        <v>7</v>
      </c>
      <c r="AP67" s="87" t="str">
        <f t="shared" si="12"/>
        <v>2P</v>
      </c>
      <c r="AQ67" s="424" t="str">
        <f t="shared" si="13"/>
        <v>Rental Trailer  #7  (20ft) - Fused Disconnect</v>
      </c>
      <c r="AR67" s="425"/>
      <c r="AS67" s="426"/>
      <c r="AT67" s="86">
        <v>8</v>
      </c>
      <c r="AU67" s="87" t="str">
        <f t="shared" si="14"/>
        <v>2P</v>
      </c>
      <c r="AV67" s="425" t="str">
        <f t="shared" si="15"/>
        <v>Rental Trailer #8  (20ft) - Fused Disconnect</v>
      </c>
      <c r="AW67" s="425"/>
      <c r="AX67" s="426"/>
      <c r="AZ67" s="32">
        <f t="shared" si="16"/>
        <v>2</v>
      </c>
      <c r="BB67" s="75"/>
      <c r="BJ67" s="2"/>
      <c r="BK67" s="86">
        <v>7</v>
      </c>
      <c r="BL67" s="87" t="str">
        <f t="shared" si="17"/>
        <v>2P</v>
      </c>
      <c r="BM67" s="424" t="str">
        <f t="shared" si="18"/>
        <v>Rental Trailer  #7  (20ft) - Fused Disconnect</v>
      </c>
      <c r="BN67" s="425"/>
      <c r="BO67" s="425"/>
      <c r="BP67" s="425"/>
      <c r="BQ67" s="426"/>
      <c r="BR67" s="86">
        <v>8</v>
      </c>
      <c r="BS67" s="87" t="str">
        <f t="shared" si="19"/>
        <v>2P</v>
      </c>
      <c r="BT67" s="424" t="str">
        <f t="shared" si="20"/>
        <v>Rental Trailer #8  (20ft) - Fused Disconnect</v>
      </c>
      <c r="BU67" s="425"/>
      <c r="BV67" s="425"/>
      <c r="BW67" s="425"/>
      <c r="BX67" s="426"/>
    </row>
    <row r="68" spans="39:76" ht="24.75" customHeight="1">
      <c r="AM68" s="32">
        <f t="shared" si="11"/>
        <v>2</v>
      </c>
      <c r="AO68" s="86">
        <v>9</v>
      </c>
      <c r="AP68" s="87" t="str">
        <f t="shared" si="12"/>
        <v>2P</v>
      </c>
      <c r="AQ68" s="424" t="str">
        <f t="shared" si="13"/>
        <v>Rental Trailer  #7  (20ft) - Fused Disconnect</v>
      </c>
      <c r="AR68" s="425"/>
      <c r="AS68" s="426"/>
      <c r="AT68" s="86">
        <v>10</v>
      </c>
      <c r="AU68" s="87" t="str">
        <f t="shared" si="14"/>
        <v>2P</v>
      </c>
      <c r="AV68" s="425" t="str">
        <f t="shared" si="15"/>
        <v>Rental Trailer #8  (20ft) - Fused Disconnect</v>
      </c>
      <c r="AW68" s="425"/>
      <c r="AX68" s="426"/>
      <c r="AZ68" s="32">
        <f t="shared" si="16"/>
        <v>2</v>
      </c>
      <c r="BB68" s="75"/>
      <c r="BJ68" s="2"/>
      <c r="BK68" s="86">
        <v>9</v>
      </c>
      <c r="BL68" s="87" t="str">
        <f t="shared" si="17"/>
        <v>2P</v>
      </c>
      <c r="BM68" s="424" t="str">
        <f t="shared" si="18"/>
        <v>Rental Trailer  #7  (20ft) - Fused Disconnect</v>
      </c>
      <c r="BN68" s="425"/>
      <c r="BO68" s="425"/>
      <c r="BP68" s="425"/>
      <c r="BQ68" s="426"/>
      <c r="BR68" s="86">
        <v>10</v>
      </c>
      <c r="BS68" s="87" t="str">
        <f t="shared" si="19"/>
        <v>2P</v>
      </c>
      <c r="BT68" s="424" t="str">
        <f t="shared" si="20"/>
        <v>Rental Trailer #8  (20ft) - Fused Disconnect</v>
      </c>
      <c r="BU68" s="425"/>
      <c r="BV68" s="425"/>
      <c r="BW68" s="425"/>
      <c r="BX68" s="426"/>
    </row>
    <row r="69" spans="39:76" ht="24.75" customHeight="1">
      <c r="AM69" s="32">
        <f t="shared" si="11"/>
        <v>2</v>
      </c>
      <c r="AO69" s="86">
        <v>11</v>
      </c>
      <c r="AP69" s="87" t="str">
        <f t="shared" si="12"/>
        <v>2P</v>
      </c>
      <c r="AQ69" s="424" t="str">
        <f t="shared" si="13"/>
        <v>Rental Trailer  #7  (20ft) - Fused Disconnect</v>
      </c>
      <c r="AR69" s="425"/>
      <c r="AS69" s="426"/>
      <c r="AT69" s="86">
        <v>12</v>
      </c>
      <c r="AU69" s="87" t="str">
        <f t="shared" si="14"/>
        <v>2P</v>
      </c>
      <c r="AV69" s="425" t="str">
        <f t="shared" si="15"/>
        <v>Rental Trailer #8  (20ft) - Fused Disconnect</v>
      </c>
      <c r="AW69" s="425"/>
      <c r="AX69" s="426"/>
      <c r="AZ69" s="32">
        <f t="shared" si="16"/>
        <v>2</v>
      </c>
      <c r="BB69" s="75"/>
      <c r="BJ69" s="2"/>
      <c r="BK69" s="86">
        <v>11</v>
      </c>
      <c r="BL69" s="87" t="str">
        <f t="shared" si="17"/>
        <v>2P</v>
      </c>
      <c r="BM69" s="424" t="str">
        <f t="shared" si="18"/>
        <v>Rental Trailer  #7  (20ft) - Fused Disconnect</v>
      </c>
      <c r="BN69" s="425"/>
      <c r="BO69" s="425"/>
      <c r="BP69" s="425"/>
      <c r="BQ69" s="426"/>
      <c r="BR69" s="86">
        <v>12</v>
      </c>
      <c r="BS69" s="87" t="str">
        <f t="shared" si="19"/>
        <v>2P</v>
      </c>
      <c r="BT69" s="424" t="str">
        <f t="shared" si="20"/>
        <v>Rental Trailer #8  (20ft) - Fused Disconnect</v>
      </c>
      <c r="BU69" s="425"/>
      <c r="BV69" s="425"/>
      <c r="BW69" s="425"/>
      <c r="BX69" s="426"/>
    </row>
    <row r="70" spans="39:76" ht="24.75" customHeight="1">
      <c r="AM70" s="32" t="e">
        <f>IF(#REF!=0,IF(I17=0,I16,I17),#REF!)</f>
        <v>#REF!</v>
      </c>
      <c r="AO70" s="86">
        <v>13</v>
      </c>
      <c r="AP70" s="87" t="e">
        <f t="shared" si="12"/>
        <v>#REF!</v>
      </c>
      <c r="AQ70" s="424" t="e">
        <f>IF($AM70=1,IF(#REF!="","",#REF!),IF(AND($AM70=2,$AM69=1),#REF!,IF(AND($AM70=3,$AM69=1),#REF!,$AQ69)))</f>
        <v>#REF!</v>
      </c>
      <c r="AR70" s="425"/>
      <c r="AS70" s="426"/>
      <c r="AT70" s="86">
        <v>14</v>
      </c>
      <c r="AU70" s="87" t="e">
        <f t="shared" si="14"/>
        <v>#REF!</v>
      </c>
      <c r="AV70" s="425" t="e">
        <f>IF($AZ70=1,IF(#REF!="","",#REF!),IF(AND($AZ70=2,$AZ69=1),#REF!,IF(AND($AZ70=2,$AZ69=3),#REF!,IF(AND($AZ70=3,$AZ69=1),#REF!,IF(AND($AZ70=3,$AZ69=2),#REF!,$AV69)))))</f>
        <v>#REF!</v>
      </c>
      <c r="AW70" s="425"/>
      <c r="AX70" s="426"/>
      <c r="AZ70" s="32" t="e">
        <f>IF(#REF!=0,IF(R17=0,R16,R17),#REF!)</f>
        <v>#REF!</v>
      </c>
      <c r="BB70" s="75"/>
      <c r="BJ70" s="2"/>
      <c r="BK70" s="86">
        <v>13</v>
      </c>
      <c r="BL70" s="87" t="e">
        <f t="shared" si="17"/>
        <v>#REF!</v>
      </c>
      <c r="BM70" s="424" t="e">
        <f>IF($AM70=1,IF(#REF!="","",#REF!),IF(AND($AM70=2,$AM69=1),#REF!,IF(AND($AM70=3,$AM69=1),#REF!,$BM69)))</f>
        <v>#REF!</v>
      </c>
      <c r="BN70" s="425"/>
      <c r="BO70" s="425"/>
      <c r="BP70" s="425"/>
      <c r="BQ70" s="426"/>
      <c r="BR70" s="86">
        <v>14</v>
      </c>
      <c r="BS70" s="87" t="e">
        <f t="shared" si="19"/>
        <v>#REF!</v>
      </c>
      <c r="BT70" s="424" t="e">
        <f>IF($AZ70=1,IF(#REF!="","",#REF!),IF(AND($AZ70=2,$AZ69=1),#REF!,IF(AND($AZ70=2,$AZ69=3),#REF!,IF(AND($AZ70=3,$AZ69=1),#REF!,IF(AND($AZ70=3,$AZ69=2),#REF!,$BT69)))))</f>
        <v>#REF!</v>
      </c>
      <c r="BU70" s="425"/>
      <c r="BV70" s="425"/>
      <c r="BW70" s="425"/>
      <c r="BX70" s="426"/>
    </row>
    <row r="71" spans="39:76" ht="24.75" customHeight="1">
      <c r="AM71" s="32" t="e">
        <f>IF(#REF!=0,IF(#REF!=0,I17,#REF!),#REF!)</f>
        <v>#REF!</v>
      </c>
      <c r="AO71" s="86">
        <v>15</v>
      </c>
      <c r="AP71" s="87" t="e">
        <f t="shared" si="12"/>
        <v>#REF!</v>
      </c>
      <c r="AQ71" s="424" t="e">
        <f>IF($AM71=1,IF(#REF!="","",#REF!),IF(AND($AM71=2,$AM70=1),#REF!,IF(AND($AM71=3,$AM70=1),#REF!,$AQ70)))</f>
        <v>#REF!</v>
      </c>
      <c r="AR71" s="425"/>
      <c r="AS71" s="426"/>
      <c r="AT71" s="86">
        <v>16</v>
      </c>
      <c r="AU71" s="87" t="e">
        <f t="shared" si="14"/>
        <v>#REF!</v>
      </c>
      <c r="AV71" s="425" t="e">
        <f>IF($AZ71=1,IF(#REF!="","",#REF!),IF(AND($AZ71=2,$AZ70=1),#REF!,IF(AND($AZ71=2,$AZ70=3),#REF!,IF(AND($AZ71=3,$AZ70=1),#REF!,IF(AND($AZ71=3,$AZ70=2),#REF!,$AV70)))))</f>
        <v>#REF!</v>
      </c>
      <c r="AW71" s="425"/>
      <c r="AX71" s="426"/>
      <c r="AZ71" s="32" t="e">
        <f>IF(#REF!=0,IF(#REF!=0,R17,#REF!),#REF!)</f>
        <v>#REF!</v>
      </c>
      <c r="BB71" s="75"/>
      <c r="BJ71" s="2"/>
      <c r="BK71" s="86">
        <v>15</v>
      </c>
      <c r="BL71" s="87" t="e">
        <f t="shared" si="17"/>
        <v>#REF!</v>
      </c>
      <c r="BM71" s="424" t="e">
        <f>IF($AM71=1,IF(#REF!="","",#REF!),IF(AND($AM71=2,$AM70=1),#REF!,IF(AND($AM71=3,$AM70=1),#REF!,$BM70)))</f>
        <v>#REF!</v>
      </c>
      <c r="BN71" s="425"/>
      <c r="BO71" s="425"/>
      <c r="BP71" s="425"/>
      <c r="BQ71" s="426"/>
      <c r="BR71" s="86">
        <v>16</v>
      </c>
      <c r="BS71" s="87" t="e">
        <f t="shared" si="19"/>
        <v>#REF!</v>
      </c>
      <c r="BT71" s="424" t="e">
        <f>IF($AZ71=1,IF(#REF!="","",#REF!),IF(AND($AZ71=2,$AZ70=1),#REF!,IF(AND($AZ71=2,$AZ70=3),#REF!,IF(AND($AZ71=3,$AZ70=1),#REF!,IF(AND($AZ71=3,$AZ70=2),#REF!,$BT70)))))</f>
        <v>#REF!</v>
      </c>
      <c r="BU71" s="425"/>
      <c r="BV71" s="425"/>
      <c r="BW71" s="425"/>
      <c r="BX71" s="426"/>
    </row>
    <row r="72" spans="39:76" ht="24.75" customHeight="1">
      <c r="AM72" s="32" t="e">
        <f>IF(#REF!=0,IF(#REF!=0,#REF!,#REF!),#REF!)</f>
        <v>#REF!</v>
      </c>
      <c r="AO72" s="86">
        <v>17</v>
      </c>
      <c r="AP72" s="87" t="e">
        <f t="shared" si="12"/>
        <v>#REF!</v>
      </c>
      <c r="AQ72" s="424" t="e">
        <f>IF($AM72=1,IF(#REF!="","",#REF!),IF(AND($AM72=2,$AM71=1),#REF!,IF(AND($AM72=3,$AM71=1),#REF!,$AQ71)))</f>
        <v>#REF!</v>
      </c>
      <c r="AR72" s="425"/>
      <c r="AS72" s="426"/>
      <c r="AT72" s="86">
        <v>18</v>
      </c>
      <c r="AU72" s="87" t="e">
        <f t="shared" si="14"/>
        <v>#REF!</v>
      </c>
      <c r="AV72" s="425" t="e">
        <f>IF($AZ72=1,IF(#REF!="","",#REF!),IF(AND($AZ72=2,$AZ71=1),#REF!,IF(AND($AZ72=2,$AZ71=3),#REF!,IF(AND($AZ72=3,$AZ71=1),#REF!,IF(AND($AZ72=3,$AZ71=2),#REF!,$AV71)))))</f>
        <v>#REF!</v>
      </c>
      <c r="AW72" s="425"/>
      <c r="AX72" s="426"/>
      <c r="AZ72" s="32" t="e">
        <f>IF(#REF!=0,IF(#REF!=0,#REF!,#REF!),#REF!)</f>
        <v>#REF!</v>
      </c>
      <c r="BJ72" s="2"/>
      <c r="BK72" s="86">
        <v>17</v>
      </c>
      <c r="BL72" s="87" t="e">
        <f t="shared" si="17"/>
        <v>#REF!</v>
      </c>
      <c r="BM72" s="424" t="e">
        <f>IF($AM72=1,IF(#REF!="","",#REF!),IF(AND($AM72=2,$AM71=1),#REF!,IF(AND($AM72=3,$AM71=1),#REF!,$BM71)))</f>
        <v>#REF!</v>
      </c>
      <c r="BN72" s="425"/>
      <c r="BO72" s="425"/>
      <c r="BP72" s="425"/>
      <c r="BQ72" s="426"/>
      <c r="BR72" s="86">
        <v>18</v>
      </c>
      <c r="BS72" s="87" t="e">
        <f t="shared" si="19"/>
        <v>#REF!</v>
      </c>
      <c r="BT72" s="424" t="e">
        <f>IF($AZ72=1,IF(#REF!="","",#REF!),IF(AND($AZ72=2,$AZ71=1),#REF!,IF(AND($AZ72=2,$AZ71=3),#REF!,IF(AND($AZ72=3,$AZ71=1),#REF!,IF(AND($AZ72=3,$AZ71=2),#REF!,$BT71)))))</f>
        <v>#REF!</v>
      </c>
      <c r="BU72" s="425"/>
      <c r="BV72" s="425"/>
      <c r="BW72" s="425"/>
      <c r="BX72" s="426"/>
    </row>
    <row r="73" spans="39:76" ht="24.75" customHeight="1">
      <c r="AM73" s="32" t="e">
        <f>IF(#REF!=0,IF(#REF!=0,#REF!,#REF!),#REF!)</f>
        <v>#REF!</v>
      </c>
      <c r="AO73" s="86">
        <v>19</v>
      </c>
      <c r="AP73" s="87" t="e">
        <f t="shared" si="12"/>
        <v>#REF!</v>
      </c>
      <c r="AQ73" s="424" t="e">
        <f>IF($AM73=1,IF(#REF!="","",#REF!),IF(AND($AM73=2,$AM72=1),#REF!,IF(AND($AM73=3,$AM72=1),#REF!,$AQ72)))</f>
        <v>#REF!</v>
      </c>
      <c r="AR73" s="425"/>
      <c r="AS73" s="426"/>
      <c r="AT73" s="86">
        <v>20</v>
      </c>
      <c r="AU73" s="87" t="e">
        <f t="shared" si="14"/>
        <v>#REF!</v>
      </c>
      <c r="AV73" s="425" t="e">
        <f>IF($AZ73=1,IF(#REF!="","",#REF!),IF(AND($AZ73=2,$AZ72=1),#REF!,IF(AND($AZ73=2,$AZ72=3),#REF!,IF(AND($AZ73=3,$AZ72=1),#REF!,IF(AND($AZ73=3,$AZ72=2),#REF!,$AV72)))))</f>
        <v>#REF!</v>
      </c>
      <c r="AW73" s="425"/>
      <c r="AX73" s="426"/>
      <c r="AZ73" s="32" t="e">
        <f>IF(#REF!=0,IF(#REF!=0,#REF!,#REF!),#REF!)</f>
        <v>#REF!</v>
      </c>
      <c r="BJ73" s="2"/>
      <c r="BK73" s="86">
        <v>19</v>
      </c>
      <c r="BL73" s="87" t="e">
        <f t="shared" si="17"/>
        <v>#REF!</v>
      </c>
      <c r="BM73" s="424" t="e">
        <f>IF($AM73=1,IF(#REF!="","",#REF!),IF(AND($AM73=2,$AM72=1),#REF!,IF(AND($AM73=3,$AM72=1),#REF!,$BM72)))</f>
        <v>#REF!</v>
      </c>
      <c r="BN73" s="425"/>
      <c r="BO73" s="425"/>
      <c r="BP73" s="425"/>
      <c r="BQ73" s="426"/>
      <c r="BR73" s="86">
        <v>20</v>
      </c>
      <c r="BS73" s="87" t="e">
        <f t="shared" si="19"/>
        <v>#REF!</v>
      </c>
      <c r="BT73" s="424" t="e">
        <f>IF($AZ73=1,IF(#REF!="","",#REF!),IF(AND($AZ73=2,$AZ72=1),#REF!,IF(AND($AZ73=2,$AZ72=3),#REF!,IF(AND($AZ73=3,$AZ72=1),#REF!,IF(AND($AZ73=3,$AZ72=2),#REF!,$BT72)))))</f>
        <v>#REF!</v>
      </c>
      <c r="BU73" s="425"/>
      <c r="BV73" s="425"/>
      <c r="BW73" s="425"/>
      <c r="BX73" s="426"/>
    </row>
    <row r="74" spans="39:76" ht="24.75" customHeight="1">
      <c r="AM74" s="32" t="e">
        <f>IF(#REF!=0,IF(#REF!=0,#REF!,#REF!),#REF!)</f>
        <v>#REF!</v>
      </c>
      <c r="AO74" s="86">
        <v>21</v>
      </c>
      <c r="AP74" s="87" t="e">
        <f t="shared" si="12"/>
        <v>#REF!</v>
      </c>
      <c r="AQ74" s="424" t="e">
        <f>IF($AM74=1,IF(#REF!="","",#REF!),IF(AND($AM74=2,$AM73=1),#REF!,IF(AND($AM74=3,$AM73=1),#REF!,$AQ73)))</f>
        <v>#REF!</v>
      </c>
      <c r="AR74" s="425"/>
      <c r="AS74" s="426"/>
      <c r="AT74" s="86">
        <v>22</v>
      </c>
      <c r="AU74" s="87" t="e">
        <f t="shared" si="14"/>
        <v>#REF!</v>
      </c>
      <c r="AV74" s="425" t="e">
        <f>IF($AZ74=1,IF(#REF!="","",#REF!),IF(AND($AZ74=2,$AZ73=1),#REF!,IF(AND($AZ74=2,$AZ73=3),#REF!,IF(AND($AZ74=3,$AZ73=1),#REF!,IF(AND($AZ74=3,$AZ73=2),#REF!,$AV73)))))</f>
        <v>#REF!</v>
      </c>
      <c r="AW74" s="425"/>
      <c r="AX74" s="426"/>
      <c r="AZ74" s="32" t="e">
        <f>IF(#REF!=0,IF(#REF!=0,#REF!,#REF!),#REF!)</f>
        <v>#REF!</v>
      </c>
      <c r="BJ74" s="2"/>
      <c r="BK74" s="86">
        <v>21</v>
      </c>
      <c r="BL74" s="87" t="e">
        <f t="shared" si="17"/>
        <v>#REF!</v>
      </c>
      <c r="BM74" s="424" t="e">
        <f>IF($AM74=1,IF(#REF!="","",#REF!),IF(AND($AM74=2,$AM73=1),#REF!,IF(AND($AM74=3,$AM73=1),#REF!,$BM73)))</f>
        <v>#REF!</v>
      </c>
      <c r="BN74" s="425"/>
      <c r="BO74" s="425"/>
      <c r="BP74" s="425"/>
      <c r="BQ74" s="426"/>
      <c r="BR74" s="86">
        <v>22</v>
      </c>
      <c r="BS74" s="87" t="e">
        <f t="shared" si="19"/>
        <v>#REF!</v>
      </c>
      <c r="BT74" s="424" t="e">
        <f>IF($AZ74=1,IF(#REF!="","",#REF!),IF(AND($AZ74=2,$AZ73=1),#REF!,IF(AND($AZ74=2,$AZ73=3),#REF!,IF(AND($AZ74=3,$AZ73=1),#REF!,IF(AND($AZ74=3,$AZ73=2),#REF!,$BT73)))))</f>
        <v>#REF!</v>
      </c>
      <c r="BU74" s="425"/>
      <c r="BV74" s="425"/>
      <c r="BW74" s="425"/>
      <c r="BX74" s="426"/>
    </row>
    <row r="75" spans="39:76" ht="24.75" customHeight="1">
      <c r="AM75" s="32" t="e">
        <f>IF(#REF!=0,IF(#REF!=0,#REF!,#REF!),#REF!)</f>
        <v>#REF!</v>
      </c>
      <c r="AO75" s="86">
        <v>23</v>
      </c>
      <c r="AP75" s="87" t="e">
        <f t="shared" si="12"/>
        <v>#REF!</v>
      </c>
      <c r="AQ75" s="424" t="e">
        <f>IF($AM75=1,IF(#REF!="","",#REF!),IF(AND($AM75=2,$AM74=1),#REF!,IF(AND($AM75=3,$AM74=1),#REF!,$AQ74)))</f>
        <v>#REF!</v>
      </c>
      <c r="AR75" s="425"/>
      <c r="AS75" s="426"/>
      <c r="AT75" s="86">
        <v>24</v>
      </c>
      <c r="AU75" s="87" t="e">
        <f t="shared" si="14"/>
        <v>#REF!</v>
      </c>
      <c r="AV75" s="425" t="e">
        <f>IF($AZ75=1,IF(#REF!="","",#REF!),IF(AND($AZ75=2,$AZ74=1),#REF!,IF(AND($AZ75=2,$AZ74=3),#REF!,IF(AND($AZ75=3,$AZ74=1),#REF!,IF(AND($AZ75=3,$AZ74=2),#REF!,$AV74)))))</f>
        <v>#REF!</v>
      </c>
      <c r="AW75" s="425"/>
      <c r="AX75" s="426"/>
      <c r="AZ75" s="32" t="e">
        <f>IF(#REF!=0,IF(#REF!=0,#REF!,#REF!),#REF!)</f>
        <v>#REF!</v>
      </c>
      <c r="BJ75" s="2"/>
      <c r="BK75" s="86">
        <v>23</v>
      </c>
      <c r="BL75" s="87" t="e">
        <f t="shared" si="17"/>
        <v>#REF!</v>
      </c>
      <c r="BM75" s="424" t="e">
        <f>IF($AM75=1,IF(#REF!="","",#REF!),IF(AND($AM75=2,$AM74=1),#REF!,IF(AND($AM75=3,$AM74=1),#REF!,$BM74)))</f>
        <v>#REF!</v>
      </c>
      <c r="BN75" s="425"/>
      <c r="BO75" s="425"/>
      <c r="BP75" s="425"/>
      <c r="BQ75" s="426"/>
      <c r="BR75" s="86">
        <v>24</v>
      </c>
      <c r="BS75" s="87" t="e">
        <f t="shared" si="19"/>
        <v>#REF!</v>
      </c>
      <c r="BT75" s="424" t="e">
        <f>IF($AZ75=1,IF(#REF!="","",#REF!),IF(AND($AZ75=2,$AZ74=1),#REF!,IF(AND($AZ75=2,$AZ74=3),#REF!,IF(AND($AZ75=3,$AZ74=1),#REF!,IF(AND($AZ75=3,$AZ74=2),#REF!,$BT74)))))</f>
        <v>#REF!</v>
      </c>
      <c r="BU75" s="425"/>
      <c r="BV75" s="425"/>
      <c r="BW75" s="425"/>
      <c r="BX75" s="426"/>
    </row>
    <row r="76" spans="39:76" ht="24.75" customHeight="1">
      <c r="AM76" s="32" t="e">
        <f>IF(#REF!=0,IF(#REF!=0,#REF!,#REF!),#REF!)</f>
        <v>#REF!</v>
      </c>
      <c r="AO76" s="86">
        <v>25</v>
      </c>
      <c r="AP76" s="87" t="e">
        <f t="shared" si="12"/>
        <v>#REF!</v>
      </c>
      <c r="AQ76" s="424" t="e">
        <f>IF($AM76=1,IF(#REF!="","",#REF!),IF(AND($AM76=2,$AM75=1),#REF!,IF(AND($AM76=3,$AM75=1),#REF!,$AQ75)))</f>
        <v>#REF!</v>
      </c>
      <c r="AR76" s="425"/>
      <c r="AS76" s="426"/>
      <c r="AT76" s="86">
        <v>26</v>
      </c>
      <c r="AU76" s="87" t="e">
        <f t="shared" si="14"/>
        <v>#REF!</v>
      </c>
      <c r="AV76" s="425" t="e">
        <f>IF($AZ76=1,IF(#REF!="","",#REF!),IF(AND($AZ76=2,$AZ75=1),#REF!,IF(AND($AZ76=2,$AZ75=3),#REF!,IF(AND($AZ76=3,$AZ75=1),#REF!,IF(AND($AZ76=3,$AZ75=2),#REF!,$AV75)))))</f>
        <v>#REF!</v>
      </c>
      <c r="AW76" s="425"/>
      <c r="AX76" s="426"/>
      <c r="AZ76" s="32" t="e">
        <f>IF(#REF!=0,IF(#REF!=0,#REF!,#REF!),#REF!)</f>
        <v>#REF!</v>
      </c>
      <c r="BJ76" s="2"/>
      <c r="BK76" s="86">
        <v>25</v>
      </c>
      <c r="BL76" s="87" t="e">
        <f t="shared" si="17"/>
        <v>#REF!</v>
      </c>
      <c r="BM76" s="424" t="e">
        <f>IF($AM76=1,IF(#REF!="","",#REF!),IF(AND($AM76=2,$AM75=1),#REF!,IF(AND($AM76=3,$AM75=1),#REF!,$BM75)))</f>
        <v>#REF!</v>
      </c>
      <c r="BN76" s="425"/>
      <c r="BO76" s="425"/>
      <c r="BP76" s="425"/>
      <c r="BQ76" s="426"/>
      <c r="BR76" s="86">
        <v>26</v>
      </c>
      <c r="BS76" s="87" t="e">
        <f t="shared" si="19"/>
        <v>#REF!</v>
      </c>
      <c r="BT76" s="424" t="e">
        <f>IF($AZ76=1,IF(#REF!="","",#REF!),IF(AND($AZ76=2,$AZ75=1),#REF!,IF(AND($AZ76=2,$AZ75=3),#REF!,IF(AND($AZ76=3,$AZ75=1),#REF!,IF(AND($AZ76=3,$AZ75=2),#REF!,$BT75)))))</f>
        <v>#REF!</v>
      </c>
      <c r="BU76" s="425"/>
      <c r="BV76" s="425"/>
      <c r="BW76" s="425"/>
      <c r="BX76" s="426"/>
    </row>
    <row r="77" spans="39:76" ht="24.75" customHeight="1">
      <c r="AM77" s="32" t="e">
        <f>IF(#REF!=0,IF(#REF!=0,#REF!,#REF!),#REF!)</f>
        <v>#REF!</v>
      </c>
      <c r="AO77" s="86">
        <v>27</v>
      </c>
      <c r="AP77" s="87" t="e">
        <f t="shared" si="12"/>
        <v>#REF!</v>
      </c>
      <c r="AQ77" s="424" t="e">
        <f>IF($AM77=1,IF(#REF!="","",#REF!),IF(AND($AM77=2,$AM76=1),#REF!,IF(AND($AM77=3,$AM76=1),#REF!,$AQ76)))</f>
        <v>#REF!</v>
      </c>
      <c r="AR77" s="425"/>
      <c r="AS77" s="426"/>
      <c r="AT77" s="86">
        <v>28</v>
      </c>
      <c r="AU77" s="87" t="e">
        <f t="shared" si="14"/>
        <v>#REF!</v>
      </c>
      <c r="AV77" s="425" t="e">
        <f>IF($AZ77=1,IF(#REF!="","",#REF!),IF(AND($AZ77=2,$AZ76=1),#REF!,IF(AND($AZ77=2,$AZ76=3),#REF!,IF(AND($AZ77=3,$AZ76=1),#REF!,IF(AND($AZ77=3,$AZ76=2),#REF!,$AV76)))))</f>
        <v>#REF!</v>
      </c>
      <c r="AW77" s="425"/>
      <c r="AX77" s="426"/>
      <c r="AZ77" s="32" t="e">
        <f>IF(#REF!=0,IF(#REF!=0,#REF!,#REF!),#REF!)</f>
        <v>#REF!</v>
      </c>
      <c r="BJ77" s="2"/>
      <c r="BK77" s="86">
        <v>27</v>
      </c>
      <c r="BL77" s="87" t="e">
        <f t="shared" si="17"/>
        <v>#REF!</v>
      </c>
      <c r="BM77" s="424" t="e">
        <f>IF($AM77=1,IF(#REF!="","",#REF!),IF(AND($AM77=2,$AM76=1),#REF!,IF(AND($AM77=3,$AM76=1),#REF!,$BM76)))</f>
        <v>#REF!</v>
      </c>
      <c r="BN77" s="425"/>
      <c r="BO77" s="425"/>
      <c r="BP77" s="425"/>
      <c r="BQ77" s="426"/>
      <c r="BR77" s="86">
        <v>28</v>
      </c>
      <c r="BS77" s="87" t="e">
        <f t="shared" si="19"/>
        <v>#REF!</v>
      </c>
      <c r="BT77" s="424" t="e">
        <f>IF($AZ77=1,IF(#REF!="","",#REF!),IF(AND($AZ77=2,$AZ76=1),#REF!,IF(AND($AZ77=2,$AZ76=3),#REF!,IF(AND($AZ77=3,$AZ76=1),#REF!,IF(AND($AZ77=3,$AZ76=2),#REF!,$BT76)))))</f>
        <v>#REF!</v>
      </c>
      <c r="BU77" s="425"/>
      <c r="BV77" s="425"/>
      <c r="BW77" s="425"/>
      <c r="BX77" s="426"/>
    </row>
    <row r="78" spans="39:76" ht="24.75" customHeight="1">
      <c r="AM78" s="32" t="e">
        <f>IF(#REF!=0,IF(#REF!=0,#REF!,#REF!),#REF!)</f>
        <v>#REF!</v>
      </c>
      <c r="AO78" s="86">
        <v>29</v>
      </c>
      <c r="AP78" s="87" t="e">
        <f t="shared" si="12"/>
        <v>#REF!</v>
      </c>
      <c r="AQ78" s="424" t="e">
        <f>IF($AM78=1,IF(#REF!="","",#REF!),IF(AND($AM78=2,$AM77=1),#REF!,IF(AND($AM78=3,$AM77=1),#REF!,$AQ77)))</f>
        <v>#REF!</v>
      </c>
      <c r="AR78" s="425"/>
      <c r="AS78" s="426"/>
      <c r="AT78" s="86">
        <v>30</v>
      </c>
      <c r="AU78" s="87" t="e">
        <f t="shared" si="14"/>
        <v>#REF!</v>
      </c>
      <c r="AV78" s="425" t="e">
        <f>IF($AZ78=1,IF(#REF!="","",#REF!),IF(AND($AZ78=2,$AZ77=1),#REF!,IF(AND($AZ78=2,$AZ77=3),#REF!,IF(AND($AZ78=3,$AZ77=1),#REF!,IF(AND($AZ78=3,$AZ77=2),#REF!,$AV77)))))</f>
        <v>#REF!</v>
      </c>
      <c r="AW78" s="425"/>
      <c r="AX78" s="426"/>
      <c r="AZ78" s="32" t="e">
        <f>IF(#REF!=0,IF(#REF!=0,#REF!,#REF!),#REF!)</f>
        <v>#REF!</v>
      </c>
      <c r="BJ78" s="2"/>
      <c r="BK78" s="86">
        <v>29</v>
      </c>
      <c r="BL78" s="87" t="e">
        <f t="shared" si="17"/>
        <v>#REF!</v>
      </c>
      <c r="BM78" s="424" t="e">
        <f>IF($AM78=1,IF(#REF!="","",#REF!),IF(AND($AM78=2,$AM77=1),#REF!,IF(AND($AM78=3,$AM77=1),#REF!,$BM77)))</f>
        <v>#REF!</v>
      </c>
      <c r="BN78" s="425"/>
      <c r="BO78" s="425"/>
      <c r="BP78" s="425"/>
      <c r="BQ78" s="426"/>
      <c r="BR78" s="86">
        <v>30</v>
      </c>
      <c r="BS78" s="87" t="e">
        <f t="shared" si="19"/>
        <v>#REF!</v>
      </c>
      <c r="BT78" s="424" t="e">
        <f>IF($AZ78=1,IF(#REF!="","",#REF!),IF(AND($AZ78=2,$AZ77=1),#REF!,IF(AND($AZ78=2,$AZ77=3),#REF!,IF(AND($AZ78=3,$AZ77=1),#REF!,IF(AND($AZ78=3,$AZ77=2),#REF!,$BT77)))))</f>
        <v>#REF!</v>
      </c>
      <c r="BU78" s="425"/>
      <c r="BV78" s="425"/>
      <c r="BW78" s="425"/>
      <c r="BX78" s="426"/>
    </row>
    <row r="79" spans="39:76" ht="24.75" customHeight="1">
      <c r="AM79" s="32" t="e">
        <f>IF(#REF!=0,IF(#REF!=0,#REF!,#REF!),#REF!)</f>
        <v>#REF!</v>
      </c>
      <c r="AO79" s="86">
        <v>31</v>
      </c>
      <c r="AP79" s="87" t="e">
        <f t="shared" si="12"/>
        <v>#REF!</v>
      </c>
      <c r="AQ79" s="424" t="e">
        <f>IF($AM79=1,IF(#REF!="","",#REF!),IF(AND($AM79=2,$AM78=1),#REF!,IF(AND($AM79=3,$AM78=1),#REF!,$AQ78)))</f>
        <v>#REF!</v>
      </c>
      <c r="AR79" s="425"/>
      <c r="AS79" s="426"/>
      <c r="AT79" s="86">
        <v>32</v>
      </c>
      <c r="AU79" s="87" t="e">
        <f t="shared" si="14"/>
        <v>#REF!</v>
      </c>
      <c r="AV79" s="425" t="e">
        <f>IF($AZ79=1,IF(#REF!="","",#REF!),IF(AND($AZ79=2,$AZ78=1),#REF!,IF(AND($AZ79=2,$AZ78=3),#REF!,IF(AND($AZ79=3,$AZ78=1),#REF!,IF(AND($AZ79=3,$AZ78=2),#REF!,$AV78)))))</f>
        <v>#REF!</v>
      </c>
      <c r="AW79" s="425"/>
      <c r="AX79" s="426"/>
      <c r="AZ79" s="32" t="e">
        <f>IF(#REF!=0,IF(#REF!=0,#REF!,#REF!),#REF!)</f>
        <v>#REF!</v>
      </c>
      <c r="BJ79" s="2"/>
      <c r="BK79" s="86">
        <v>31</v>
      </c>
      <c r="BL79" s="87" t="e">
        <f t="shared" si="17"/>
        <v>#REF!</v>
      </c>
      <c r="BM79" s="424" t="e">
        <f>IF($AM79=1,IF(#REF!="","",#REF!),IF(AND($AM79=2,$AM78=1),#REF!,IF(AND($AM79=3,$AM78=1),#REF!,$BM78)))</f>
        <v>#REF!</v>
      </c>
      <c r="BN79" s="425"/>
      <c r="BO79" s="425"/>
      <c r="BP79" s="425"/>
      <c r="BQ79" s="426"/>
      <c r="BR79" s="86">
        <v>32</v>
      </c>
      <c r="BS79" s="87" t="e">
        <f t="shared" si="19"/>
        <v>#REF!</v>
      </c>
      <c r="BT79" s="424" t="e">
        <f>IF($AZ79=1,IF(#REF!="","",#REF!),IF(AND($AZ79=2,$AZ78=1),#REF!,IF(AND($AZ79=2,$AZ78=3),#REF!,IF(AND($AZ79=3,$AZ78=1),#REF!,IF(AND($AZ79=3,$AZ78=2),#REF!,$BT78)))))</f>
        <v>#REF!</v>
      </c>
      <c r="BU79" s="425"/>
      <c r="BV79" s="425"/>
      <c r="BW79" s="425"/>
      <c r="BX79" s="426"/>
    </row>
    <row r="80" spans="39:76" ht="24.75" customHeight="1">
      <c r="AM80" s="32" t="e">
        <f>IF(#REF!=0,IF(#REF!=0,#REF!,#REF!),#REF!)</f>
        <v>#REF!</v>
      </c>
      <c r="AO80" s="86">
        <v>33</v>
      </c>
      <c r="AP80" s="87" t="e">
        <f t="shared" si="12"/>
        <v>#REF!</v>
      </c>
      <c r="AQ80" s="424" t="e">
        <f>IF($AM80=1,IF(#REF!="","",#REF!),IF(AND($AM80=2,$AM79=1),#REF!,IF(AND($AM80=3,$AM79=1),#REF!,$AQ79)))</f>
        <v>#REF!</v>
      </c>
      <c r="AR80" s="425"/>
      <c r="AS80" s="426"/>
      <c r="AT80" s="86">
        <v>34</v>
      </c>
      <c r="AU80" s="87" t="e">
        <f t="shared" si="14"/>
        <v>#REF!</v>
      </c>
      <c r="AV80" s="425" t="e">
        <f>IF($AZ80=1,IF(#REF!="","",#REF!),IF(AND($AZ80=2,$AZ79=1),#REF!,IF(AND($AZ80=2,$AZ79=3),#REF!,IF(AND($AZ80=3,$AZ79=1),#REF!,IF(AND($AZ80=3,$AZ79=2),#REF!,$AV79)))))</f>
        <v>#REF!</v>
      </c>
      <c r="AW80" s="425"/>
      <c r="AX80" s="426"/>
      <c r="AZ80" s="32" t="e">
        <f>IF(#REF!=0,IF(#REF!=0,#REF!,#REF!),#REF!)</f>
        <v>#REF!</v>
      </c>
      <c r="BJ80" s="2"/>
      <c r="BK80" s="86">
        <v>33</v>
      </c>
      <c r="BL80" s="87" t="e">
        <f t="shared" si="17"/>
        <v>#REF!</v>
      </c>
      <c r="BM80" s="424" t="e">
        <f>IF($AM80=1,IF(#REF!="","",#REF!),IF(AND($AM80=2,$AM79=1),#REF!,IF(AND($AM80=3,$AM79=1),#REF!,$BM79)))</f>
        <v>#REF!</v>
      </c>
      <c r="BN80" s="425"/>
      <c r="BO80" s="425"/>
      <c r="BP80" s="425"/>
      <c r="BQ80" s="426"/>
      <c r="BR80" s="86">
        <v>34</v>
      </c>
      <c r="BS80" s="87" t="e">
        <f t="shared" si="19"/>
        <v>#REF!</v>
      </c>
      <c r="BT80" s="424" t="e">
        <f>IF($AZ80=1,IF(#REF!="","",#REF!),IF(AND($AZ80=2,$AZ79=1),#REF!,IF(AND($AZ80=2,$AZ79=3),#REF!,IF(AND($AZ80=3,$AZ79=1),#REF!,IF(AND($AZ80=3,$AZ79=2),#REF!,$BT79)))))</f>
        <v>#REF!</v>
      </c>
      <c r="BU80" s="425"/>
      <c r="BV80" s="425"/>
      <c r="BW80" s="425"/>
      <c r="BX80" s="426"/>
    </row>
    <row r="81" spans="39:76" ht="24.75" customHeight="1">
      <c r="AM81" s="32" t="e">
        <f>IF(#REF!=0,IF(#REF!=0,#REF!,#REF!),#REF!)</f>
        <v>#REF!</v>
      </c>
      <c r="AO81" s="86">
        <v>35</v>
      </c>
      <c r="AP81" s="87" t="e">
        <f t="shared" si="12"/>
        <v>#REF!</v>
      </c>
      <c r="AQ81" s="424" t="e">
        <f>IF($AM81=1,IF(#REF!="","",#REF!),IF(AND($AM81=2,$AM80=1),#REF!,IF(AND($AM81=3,$AM80=1),#REF!,$AQ80)))</f>
        <v>#REF!</v>
      </c>
      <c r="AR81" s="425"/>
      <c r="AS81" s="426"/>
      <c r="AT81" s="86">
        <v>36</v>
      </c>
      <c r="AU81" s="87" t="e">
        <f t="shared" si="14"/>
        <v>#REF!</v>
      </c>
      <c r="AV81" s="425" t="e">
        <f>IF($AZ81=1,IF(#REF!="","",#REF!),IF(AND($AZ81=2,$AZ80=1),#REF!,IF(AND($AZ81=2,$AZ80=3),#REF!,IF(AND($AZ81=3,$AZ80=1),#REF!,IF(AND($AZ81=3,$AZ80=2),#REF!,$AV80)))))</f>
        <v>#REF!</v>
      </c>
      <c r="AW81" s="425"/>
      <c r="AX81" s="426"/>
      <c r="AZ81" s="32" t="e">
        <f>IF(#REF!=0,IF(#REF!=0,#REF!,#REF!),#REF!)</f>
        <v>#REF!</v>
      </c>
      <c r="BJ81" s="2"/>
      <c r="BK81" s="86">
        <v>35</v>
      </c>
      <c r="BL81" s="87" t="e">
        <f t="shared" si="17"/>
        <v>#REF!</v>
      </c>
      <c r="BM81" s="424" t="e">
        <f>IF($AM81=1,IF(#REF!="","",#REF!),IF(AND($AM81=2,$AM80=1),#REF!,IF(AND($AM81=3,$AM80=1),#REF!,$BM80)))</f>
        <v>#REF!</v>
      </c>
      <c r="BN81" s="425"/>
      <c r="BO81" s="425"/>
      <c r="BP81" s="425"/>
      <c r="BQ81" s="426"/>
      <c r="BR81" s="86">
        <v>36</v>
      </c>
      <c r="BS81" s="87" t="e">
        <f t="shared" si="19"/>
        <v>#REF!</v>
      </c>
      <c r="BT81" s="424" t="e">
        <f>IF($AZ81=1,IF(#REF!="","",#REF!),IF(AND($AZ81=2,$AZ80=1),#REF!,IF(AND($AZ81=2,$AZ80=3),#REF!,IF(AND($AZ81=3,$AZ80=1),#REF!,IF(AND($AZ81=3,$AZ80=2),#REF!,$BT80)))))</f>
        <v>#REF!</v>
      </c>
      <c r="BU81" s="425"/>
      <c r="BV81" s="425"/>
      <c r="BW81" s="425"/>
      <c r="BX81" s="426"/>
    </row>
    <row r="82" spans="39:76" ht="24.75" customHeight="1">
      <c r="AM82" s="32" t="e">
        <f>IF(#REF!=0,IF(#REF!=0,#REF!,#REF!),#REF!)</f>
        <v>#REF!</v>
      </c>
      <c r="AO82" s="86">
        <v>37</v>
      </c>
      <c r="AP82" s="87" t="e">
        <f t="shared" si="12"/>
        <v>#REF!</v>
      </c>
      <c r="AQ82" s="424" t="e">
        <f>IF($AM82=1,IF(#REF!="","",#REF!),IF(AND($AM82=2,$AM81=1),#REF!,IF(AND($AM82=3,$AM81=1),#REF!,$AQ81)))</f>
        <v>#REF!</v>
      </c>
      <c r="AR82" s="425"/>
      <c r="AS82" s="426"/>
      <c r="AT82" s="86">
        <v>38</v>
      </c>
      <c r="AU82" s="87" t="e">
        <f t="shared" si="14"/>
        <v>#REF!</v>
      </c>
      <c r="AV82" s="425" t="e">
        <f>IF($AZ82=1,IF(#REF!="","",#REF!),IF(AND($AZ82=2,$AZ81=1),#REF!,IF(AND($AZ82=2,$AZ81=3),#REF!,IF(AND($AZ82=3,$AZ81=1),#REF!,IF(AND($AZ82=3,$AZ81=2),#REF!,$AV81)))))</f>
        <v>#REF!</v>
      </c>
      <c r="AW82" s="425"/>
      <c r="AX82" s="426"/>
      <c r="AZ82" s="32" t="e">
        <f>IF(#REF!=0,IF(#REF!=0,#REF!,#REF!),#REF!)</f>
        <v>#REF!</v>
      </c>
      <c r="BJ82" s="2"/>
      <c r="BK82" s="86">
        <v>37</v>
      </c>
      <c r="BL82" s="87" t="e">
        <f t="shared" si="17"/>
        <v>#REF!</v>
      </c>
      <c r="BM82" s="424" t="e">
        <f>IF($AM82=1,IF(#REF!="","",#REF!),IF(AND($AM82=2,$AM81=1),#REF!,IF(AND($AM82=3,$AM81=1),#REF!,$BM81)))</f>
        <v>#REF!</v>
      </c>
      <c r="BN82" s="425"/>
      <c r="BO82" s="425"/>
      <c r="BP82" s="425"/>
      <c r="BQ82" s="426"/>
      <c r="BR82" s="86">
        <v>38</v>
      </c>
      <c r="BS82" s="87" t="e">
        <f t="shared" si="19"/>
        <v>#REF!</v>
      </c>
      <c r="BT82" s="424" t="e">
        <f>IF($AZ82=1,IF(#REF!="","",#REF!),IF(AND($AZ82=2,$AZ81=1),#REF!,IF(AND($AZ82=2,$AZ81=3),#REF!,IF(AND($AZ82=3,$AZ81=1),#REF!,IF(AND($AZ82=3,$AZ81=2),#REF!,$BT81)))))</f>
        <v>#REF!</v>
      </c>
      <c r="BU82" s="425"/>
      <c r="BV82" s="425"/>
      <c r="BW82" s="425"/>
      <c r="BX82" s="426"/>
    </row>
    <row r="83" spans="39:76" ht="24.75" customHeight="1">
      <c r="AM83" s="32" t="e">
        <f>IF(#REF!=0,IF(#REF!=0,#REF!,#REF!),#REF!)</f>
        <v>#REF!</v>
      </c>
      <c r="AO83" s="86">
        <v>39</v>
      </c>
      <c r="AP83" s="87" t="e">
        <f t="shared" si="12"/>
        <v>#REF!</v>
      </c>
      <c r="AQ83" s="424" t="e">
        <f>IF($AM83=1,IF(#REF!="","",#REF!),IF(AND($AM83=2,$AM82=1),#REF!,IF(AND($AM83=3,$AM82=1),#REF!,$AQ82)))</f>
        <v>#REF!</v>
      </c>
      <c r="AR83" s="425"/>
      <c r="AS83" s="426"/>
      <c r="AT83" s="86">
        <v>40</v>
      </c>
      <c r="AU83" s="87" t="e">
        <f t="shared" si="14"/>
        <v>#REF!</v>
      </c>
      <c r="AV83" s="425" t="e">
        <f>IF($AZ83=1,IF(#REF!="","",#REF!),IF(AND($AZ83=2,$AZ82=1),#REF!,IF(AND($AZ83=2,$AZ82=3),#REF!,IF(AND($AZ83=3,$AZ82=1),#REF!,IF(AND($AZ83=3,$AZ82=2),#REF!,$AV82)))))</f>
        <v>#REF!</v>
      </c>
      <c r="AW83" s="425"/>
      <c r="AX83" s="426"/>
      <c r="AZ83" s="32" t="e">
        <f>IF(#REF!=0,IF(#REF!=0,#REF!,#REF!),#REF!)</f>
        <v>#REF!</v>
      </c>
      <c r="BJ83" s="2"/>
      <c r="BK83" s="86">
        <v>39</v>
      </c>
      <c r="BL83" s="87" t="e">
        <f t="shared" si="17"/>
        <v>#REF!</v>
      </c>
      <c r="BM83" s="424" t="e">
        <f>IF($AM83=1,IF(#REF!="","",#REF!),IF(AND($AM83=2,$AM82=1),#REF!,IF(AND($AM83=3,$AM82=1),#REF!,$BM82)))</f>
        <v>#REF!</v>
      </c>
      <c r="BN83" s="425"/>
      <c r="BO83" s="425"/>
      <c r="BP83" s="425"/>
      <c r="BQ83" s="426"/>
      <c r="BR83" s="86">
        <v>40</v>
      </c>
      <c r="BS83" s="87" t="e">
        <f t="shared" si="19"/>
        <v>#REF!</v>
      </c>
      <c r="BT83" s="424" t="e">
        <f>IF($AZ83=1,IF(#REF!="","",#REF!),IF(AND($AZ83=2,$AZ82=1),#REF!,IF(AND($AZ83=2,$AZ82=3),#REF!,IF(AND($AZ83=3,$AZ82=1),#REF!,IF(AND($AZ83=3,$AZ82=2),#REF!,$BT82)))))</f>
        <v>#REF!</v>
      </c>
      <c r="BU83" s="425"/>
      <c r="BV83" s="425"/>
      <c r="BW83" s="425"/>
      <c r="BX83" s="426"/>
    </row>
    <row r="84" spans="39:76" ht="24.75" customHeight="1">
      <c r="AM84" s="32" t="e">
        <f>IF(#REF!=0,IF(#REF!=0,#REF!,#REF!),#REF!)</f>
        <v>#REF!</v>
      </c>
      <c r="AO84" s="86">
        <v>41</v>
      </c>
      <c r="AP84" s="87" t="e">
        <f t="shared" si="12"/>
        <v>#REF!</v>
      </c>
      <c r="AQ84" s="424" t="e">
        <f>IF($AM84=1,IF(#REF!="","",#REF!),IF(AND($AM84=2,$AM83=1),#REF!,IF(AND($AM84=3,$AM83=1),#REF!,$AQ83)))</f>
        <v>#REF!</v>
      </c>
      <c r="AR84" s="425"/>
      <c r="AS84" s="426"/>
      <c r="AT84" s="86">
        <v>42</v>
      </c>
      <c r="AU84" s="87" t="e">
        <f t="shared" si="14"/>
        <v>#REF!</v>
      </c>
      <c r="AV84" s="425" t="e">
        <f>IF($AZ84=1,IF(#REF!="","",#REF!),IF(AND($AZ84=2,$AZ83=1),#REF!,IF(AND($AZ84=2,$AZ83=3),#REF!,IF(AND($AZ84=3,$AZ83=1),#REF!,IF(AND($AZ84=3,$AZ83=2),#REF!,$AV83)))))</f>
        <v>#REF!</v>
      </c>
      <c r="AW84" s="425"/>
      <c r="AX84" s="426"/>
      <c r="AZ84" s="32" t="e">
        <f>IF(#REF!=0,IF(#REF!=0,#REF!,#REF!),#REF!)</f>
        <v>#REF!</v>
      </c>
      <c r="BJ84" s="2"/>
      <c r="BK84" s="86">
        <v>41</v>
      </c>
      <c r="BL84" s="87" t="e">
        <f t="shared" si="17"/>
        <v>#REF!</v>
      </c>
      <c r="BM84" s="424" t="e">
        <f>IF($AM84=1,IF(#REF!="","",#REF!),IF(AND($AM84=2,$AM83=1),#REF!,IF(AND($AM84=3,$AM83=1),#REF!,$BM83)))</f>
        <v>#REF!</v>
      </c>
      <c r="BN84" s="425"/>
      <c r="BO84" s="425"/>
      <c r="BP84" s="425"/>
      <c r="BQ84" s="426"/>
      <c r="BR84" s="86">
        <v>42</v>
      </c>
      <c r="BS84" s="87" t="e">
        <f t="shared" si="19"/>
        <v>#REF!</v>
      </c>
      <c r="BT84" s="424" t="e">
        <f>IF($AZ84=1,IF(#REF!="","",#REF!),IF(AND($AZ84=2,$AZ83=1),#REF!,IF(AND($AZ84=2,$AZ83=3),#REF!,IF(AND($AZ84=3,$AZ83=1),#REF!,IF(AND($AZ84=3,$AZ83=2),#REF!,$BT83)))))</f>
        <v>#REF!</v>
      </c>
      <c r="BU84" s="425"/>
      <c r="BV84" s="425"/>
      <c r="BW84" s="425"/>
      <c r="BX84" s="426"/>
    </row>
    <row r="85" spans="39:76" ht="24.75" customHeight="1">
      <c r="AO85" s="427" t="s">
        <v>86</v>
      </c>
      <c r="AP85" s="427"/>
      <c r="AQ85" s="427"/>
      <c r="AR85" s="427"/>
      <c r="AS85" s="427"/>
      <c r="AT85" s="427"/>
      <c r="AU85" s="427"/>
      <c r="AV85" s="427"/>
      <c r="AW85" s="427"/>
      <c r="AX85" s="427"/>
      <c r="BJ85" s="2"/>
      <c r="BK85" s="427" t="s">
        <v>86</v>
      </c>
      <c r="BL85" s="427"/>
      <c r="BM85" s="427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</row>
    <row r="86" spans="39:76" ht="24.75" customHeight="1">
      <c r="BJ86" s="2"/>
    </row>
    <row r="87" spans="39:76" ht="24.75" customHeight="1">
      <c r="AO87" s="400" t="s">
        <v>86</v>
      </c>
      <c r="AP87" s="400"/>
      <c r="AQ87" s="400"/>
      <c r="AR87" s="400"/>
      <c r="AS87" s="400"/>
      <c r="AT87" s="400"/>
      <c r="AU87" s="400"/>
      <c r="AV87" s="400"/>
      <c r="AW87" s="400"/>
      <c r="AX87" s="400"/>
      <c r="BJ87" s="2"/>
      <c r="BK87" s="400" t="s">
        <v>86</v>
      </c>
      <c r="BL87" s="400"/>
      <c r="BM87" s="400"/>
      <c r="BN87" s="400"/>
      <c r="BO87" s="400"/>
      <c r="BP87" s="400"/>
      <c r="BQ87" s="400"/>
      <c r="BR87" s="400"/>
      <c r="BS87" s="400"/>
      <c r="BT87" s="400"/>
      <c r="BU87" s="400"/>
      <c r="BV87" s="400"/>
      <c r="BW87" s="400"/>
      <c r="BX87" s="400"/>
    </row>
    <row r="88" spans="39:76" ht="24.75" customHeight="1">
      <c r="AO88" s="411" t="s">
        <v>87</v>
      </c>
      <c r="AP88" s="411"/>
      <c r="AQ88" s="411"/>
      <c r="AR88" s="412" t="str">
        <f>$E$1</f>
        <v>MDB2 (NEW)</v>
      </c>
      <c r="AS88" s="412"/>
      <c r="AT88" s="412"/>
      <c r="AU88" s="412"/>
      <c r="AV88" s="412"/>
      <c r="AW88" s="412"/>
      <c r="AX88" s="412"/>
      <c r="BJ88" s="2"/>
      <c r="BK88" s="411" t="s">
        <v>87</v>
      </c>
      <c r="BL88" s="411"/>
      <c r="BM88" s="411"/>
      <c r="BN88" s="412" t="str">
        <f>$E$1</f>
        <v>MDB2 (NEW)</v>
      </c>
      <c r="BO88" s="412"/>
      <c r="BP88" s="412"/>
      <c r="BQ88" s="412"/>
      <c r="BR88" s="412"/>
      <c r="BS88" s="412"/>
      <c r="BT88" s="412"/>
      <c r="BU88" s="412"/>
      <c r="BV88" s="412"/>
      <c r="BW88" s="412"/>
      <c r="BX88" s="412"/>
    </row>
    <row r="89" spans="39:76" ht="24.75" customHeight="1">
      <c r="AO89" s="413" t="s">
        <v>89</v>
      </c>
      <c r="AP89" s="413"/>
      <c r="AQ89" s="413"/>
      <c r="AR89" s="414" t="str">
        <f>$O$1</f>
        <v>IREA NEW TEMP SERVICE</v>
      </c>
      <c r="AS89" s="414"/>
      <c r="AT89" s="414"/>
      <c r="AU89" s="414"/>
      <c r="AV89" s="414"/>
      <c r="AW89" s="414"/>
      <c r="AX89" s="414"/>
      <c r="BJ89" s="2"/>
      <c r="BK89" s="413" t="s">
        <v>89</v>
      </c>
      <c r="BL89" s="413"/>
      <c r="BM89" s="413"/>
      <c r="BN89" s="414" t="str">
        <f>$O$1</f>
        <v>IREA NEW TEMP SERVICE</v>
      </c>
      <c r="BO89" s="414"/>
      <c r="BP89" s="414"/>
      <c r="BQ89" s="414"/>
      <c r="BR89" s="414"/>
      <c r="BS89" s="414"/>
      <c r="BT89" s="414"/>
      <c r="BU89" s="414"/>
      <c r="BV89" s="414"/>
      <c r="BW89" s="414"/>
      <c r="BX89" s="414"/>
    </row>
    <row r="90" spans="39:76" ht="24.75" customHeight="1">
      <c r="AO90" s="421" t="str">
        <f>CONCATENATE("VOLTAGE:  ",$F$4,"/",$F$5,"V ",$F$6,"-PHASE ",$F$7," WIRE")</f>
        <v>VOLTAGE:  120/240V 1-PHASE 3 WIRE</v>
      </c>
      <c r="AP90" s="422"/>
      <c r="AQ90" s="422"/>
      <c r="AR90" s="422"/>
      <c r="AS90" s="423"/>
      <c r="AT90" s="407" t="s">
        <v>91</v>
      </c>
      <c r="AU90" s="408"/>
      <c r="AV90" s="408"/>
      <c r="AW90" s="409">
        <f ca="1">TODAY()</f>
        <v>40707</v>
      </c>
      <c r="AX90" s="410"/>
      <c r="BJ90" s="2"/>
      <c r="BK90" s="421" t="str">
        <f>CONCATENATE("VOLTAGE:  ",$F$4,"/",$F$5,"V ",$F$6,"-PHASE ",$F$7," WIRE")</f>
        <v>VOLTAGE:  120/240V 1-PHASE 3 WIRE</v>
      </c>
      <c r="BL90" s="422"/>
      <c r="BM90" s="422"/>
      <c r="BN90" s="422"/>
      <c r="BO90" s="422"/>
      <c r="BP90" s="422"/>
      <c r="BQ90" s="423"/>
      <c r="BR90" s="407" t="s">
        <v>91</v>
      </c>
      <c r="BS90" s="408"/>
      <c r="BT90" s="408"/>
      <c r="BU90" s="409">
        <f ca="1">TODAY()</f>
        <v>40707</v>
      </c>
      <c r="BV90" s="409"/>
      <c r="BW90" s="409"/>
      <c r="BX90" s="410"/>
    </row>
    <row r="91" spans="39:76" ht="24.75" customHeight="1">
      <c r="AM91" s="32">
        <v>1</v>
      </c>
      <c r="AO91" s="415" t="s">
        <v>93</v>
      </c>
      <c r="AP91" s="416"/>
      <c r="AQ91" s="417" t="s">
        <v>94</v>
      </c>
      <c r="AR91" s="417"/>
      <c r="AS91" s="418"/>
      <c r="AT91" s="415" t="s">
        <v>93</v>
      </c>
      <c r="AU91" s="416"/>
      <c r="AV91" s="419" t="s">
        <v>94</v>
      </c>
      <c r="AW91" s="417"/>
      <c r="AX91" s="418"/>
      <c r="AZ91" s="32">
        <v>1</v>
      </c>
      <c r="BJ91" s="2"/>
      <c r="BK91" s="420" t="s">
        <v>93</v>
      </c>
      <c r="BL91" s="420"/>
      <c r="BM91" s="419" t="s">
        <v>94</v>
      </c>
      <c r="BN91" s="417"/>
      <c r="BO91" s="417"/>
      <c r="BP91" s="417"/>
      <c r="BQ91" s="418"/>
      <c r="BR91" s="415" t="s">
        <v>93</v>
      </c>
      <c r="BS91" s="416"/>
      <c r="BT91" s="419" t="s">
        <v>94</v>
      </c>
      <c r="BU91" s="417"/>
      <c r="BV91" s="417"/>
      <c r="BW91" s="417"/>
      <c r="BX91" s="418"/>
    </row>
    <row r="92" spans="39:76" ht="24.75" customHeight="1">
      <c r="AM92" s="32" t="str">
        <f>IF(I30=0,IF(I29=0,I24,I29),I30)</f>
        <v>=</v>
      </c>
      <c r="AO92" s="86">
        <v>43</v>
      </c>
      <c r="AP92" s="87" t="str">
        <f t="shared" ref="AP92:AP112" si="21">CONCATENATE(AM92,"P")</f>
        <v>=P</v>
      </c>
      <c r="AQ92" s="425" t="str">
        <f t="shared" ref="AQ92:AQ108" si="22">IF(AM92=1,IF($D30="","",$D30),IF(AND(AM92=2,AM91=1),$D30,IF(AND(AM92=3,AM91=1),$D30,$AQ91)))</f>
        <v>LOAD</v>
      </c>
      <c r="AR92" s="425"/>
      <c r="AS92" s="426"/>
      <c r="AT92" s="86">
        <v>44</v>
      </c>
      <c r="AU92" s="87" t="str">
        <f t="shared" ref="AU92:AU112" si="23">CONCATENATE(AZ92,"P")</f>
        <v>0P</v>
      </c>
      <c r="AV92" s="425" t="str">
        <f t="shared" ref="AV92:AV108" si="24">IF(AZ92=1,IF($S30="","",$S30),IF(AND(AZ92=2,AZ91=1),$S30,IF(AND(AZ92=2,AZ91=3),$S30,IF(AND(AZ92=3,AZ91=1),$S30,IF(AND(AZ92=3,AZ91=2),$S30,$AV91)))))</f>
        <v>LOAD</v>
      </c>
      <c r="AW92" s="425"/>
      <c r="AX92" s="426"/>
      <c r="AZ92" s="32">
        <f>IF(R30=0,IF(R29=0,R24,R29),R30)</f>
        <v>0</v>
      </c>
      <c r="BJ92" s="2"/>
      <c r="BK92" s="86">
        <v>43</v>
      </c>
      <c r="BL92" s="87" t="str">
        <f t="shared" ref="BL92:BL112" si="25">CONCATENATE($AM92,"P")</f>
        <v>=P</v>
      </c>
      <c r="BM92" s="424" t="str">
        <f t="shared" ref="BM92:BM108" si="26">IF($AM92=1,IF($D30="","",$D30),IF(AND($AM92=2,$AM91=1),$D30,IF(AND($AM92=3,$AM91=1),$D30,$BM91)))</f>
        <v>LOAD</v>
      </c>
      <c r="BN92" s="425"/>
      <c r="BO92" s="425"/>
      <c r="BP92" s="425"/>
      <c r="BQ92" s="426"/>
      <c r="BR92" s="86">
        <v>44</v>
      </c>
      <c r="BS92" s="87" t="str">
        <f t="shared" ref="BS92:BS112" si="27">CONCATENATE($AZ92,"P")</f>
        <v>0P</v>
      </c>
      <c r="BT92" s="424" t="str">
        <f t="shared" ref="BT92:BT108" si="28">IF($AZ92=1,IF($S30="","",$S30),IF(AND($AZ92=2,$AZ91=1),$S30,IF(AND($AZ92=2,$AZ91=3),$S30,IF(AND($AZ92=3,$AZ91=1),$S30,IF(AND($AZ92=3,$AZ91=2),$S30,$BT91)))))</f>
        <v>LOAD</v>
      </c>
      <c r="BU92" s="425"/>
      <c r="BV92" s="425"/>
      <c r="BW92" s="425"/>
      <c r="BX92" s="426"/>
    </row>
    <row r="93" spans="39:76" ht="24" customHeight="1">
      <c r="AM93" s="32" t="str">
        <f t="shared" ref="AM93:AM108" si="29">IF(I31=0,IF(I30=0,I29,I30),I31)</f>
        <v>=</v>
      </c>
      <c r="AO93" s="86">
        <v>45</v>
      </c>
      <c r="AP93" s="87" t="str">
        <f t="shared" si="21"/>
        <v>=P</v>
      </c>
      <c r="AQ93" s="425" t="str">
        <f t="shared" si="22"/>
        <v>LOAD</v>
      </c>
      <c r="AR93" s="425"/>
      <c r="AS93" s="426"/>
      <c r="AT93" s="86">
        <v>46</v>
      </c>
      <c r="AU93" s="87" t="str">
        <f t="shared" si="23"/>
        <v>0P</v>
      </c>
      <c r="AV93" s="425" t="str">
        <f t="shared" si="24"/>
        <v>LOAD</v>
      </c>
      <c r="AW93" s="425"/>
      <c r="AX93" s="426"/>
      <c r="AZ93" s="32">
        <f t="shared" ref="AZ93:AZ108" si="30">IF(R31=0,IF(R30=0,R29,R30),R31)</f>
        <v>0</v>
      </c>
      <c r="BJ93" s="2"/>
      <c r="BK93" s="86">
        <v>43</v>
      </c>
      <c r="BL93" s="87" t="str">
        <f t="shared" si="25"/>
        <v>=P</v>
      </c>
      <c r="BM93" s="424" t="str">
        <f t="shared" si="26"/>
        <v>LOAD</v>
      </c>
      <c r="BN93" s="425"/>
      <c r="BO93" s="425"/>
      <c r="BP93" s="425"/>
      <c r="BQ93" s="426"/>
      <c r="BR93" s="86">
        <v>46</v>
      </c>
      <c r="BS93" s="87" t="str">
        <f t="shared" si="27"/>
        <v>0P</v>
      </c>
      <c r="BT93" s="424" t="str">
        <f t="shared" si="28"/>
        <v>LOAD</v>
      </c>
      <c r="BU93" s="425"/>
      <c r="BV93" s="425"/>
      <c r="BW93" s="425"/>
      <c r="BX93" s="426"/>
    </row>
    <row r="94" spans="39:76" ht="24" customHeight="1">
      <c r="AM94" s="32" t="str">
        <f t="shared" si="29"/>
        <v>=</v>
      </c>
      <c r="AO94" s="86">
        <v>47</v>
      </c>
      <c r="AP94" s="87" t="str">
        <f t="shared" si="21"/>
        <v>=P</v>
      </c>
      <c r="AQ94" s="425" t="str">
        <f t="shared" si="22"/>
        <v>LOAD</v>
      </c>
      <c r="AR94" s="425"/>
      <c r="AS94" s="426"/>
      <c r="AT94" s="86">
        <v>48</v>
      </c>
      <c r="AU94" s="87" t="str">
        <f t="shared" si="23"/>
        <v>0P</v>
      </c>
      <c r="AV94" s="425" t="str">
        <f t="shared" si="24"/>
        <v>LOAD</v>
      </c>
      <c r="AW94" s="425"/>
      <c r="AX94" s="426"/>
      <c r="AZ94" s="32">
        <f t="shared" si="30"/>
        <v>0</v>
      </c>
      <c r="BJ94" s="2"/>
      <c r="BK94" s="86">
        <v>43</v>
      </c>
      <c r="BL94" s="87" t="str">
        <f t="shared" si="25"/>
        <v>=P</v>
      </c>
      <c r="BM94" s="424" t="str">
        <f t="shared" si="26"/>
        <v>LOAD</v>
      </c>
      <c r="BN94" s="425"/>
      <c r="BO94" s="425"/>
      <c r="BP94" s="425"/>
      <c r="BQ94" s="426"/>
      <c r="BR94" s="86">
        <v>48</v>
      </c>
      <c r="BS94" s="87" t="str">
        <f t="shared" si="27"/>
        <v>0P</v>
      </c>
      <c r="BT94" s="424" t="str">
        <f t="shared" si="28"/>
        <v>LOAD</v>
      </c>
      <c r="BU94" s="425"/>
      <c r="BV94" s="425"/>
      <c r="BW94" s="425"/>
      <c r="BX94" s="426"/>
    </row>
    <row r="95" spans="39:76" ht="24" customHeight="1">
      <c r="AM95" s="32" t="str">
        <f t="shared" si="29"/>
        <v>=</v>
      </c>
      <c r="AO95" s="86">
        <v>49</v>
      </c>
      <c r="AP95" s="87" t="str">
        <f t="shared" si="21"/>
        <v>=P</v>
      </c>
      <c r="AQ95" s="425" t="str">
        <f t="shared" si="22"/>
        <v>LOAD</v>
      </c>
      <c r="AR95" s="425"/>
      <c r="AS95" s="426"/>
      <c r="AT95" s="86">
        <v>50</v>
      </c>
      <c r="AU95" s="87" t="str">
        <f t="shared" si="23"/>
        <v>0P</v>
      </c>
      <c r="AV95" s="425" t="str">
        <f t="shared" si="24"/>
        <v>LOAD</v>
      </c>
      <c r="AW95" s="425"/>
      <c r="AX95" s="426"/>
      <c r="AZ95" s="32">
        <f t="shared" si="30"/>
        <v>0</v>
      </c>
      <c r="BJ95" s="2"/>
      <c r="BK95" s="86">
        <v>43</v>
      </c>
      <c r="BL95" s="87" t="str">
        <f t="shared" si="25"/>
        <v>=P</v>
      </c>
      <c r="BM95" s="424" t="str">
        <f t="shared" si="26"/>
        <v>LOAD</v>
      </c>
      <c r="BN95" s="425"/>
      <c r="BO95" s="425"/>
      <c r="BP95" s="425"/>
      <c r="BQ95" s="426"/>
      <c r="BR95" s="86">
        <v>50</v>
      </c>
      <c r="BS95" s="87" t="str">
        <f t="shared" si="27"/>
        <v>0P</v>
      </c>
      <c r="BT95" s="424" t="str">
        <f t="shared" si="28"/>
        <v>LOAD</v>
      </c>
      <c r="BU95" s="425"/>
      <c r="BV95" s="425"/>
      <c r="BW95" s="425"/>
      <c r="BX95" s="426"/>
    </row>
    <row r="96" spans="39:76" ht="24" customHeight="1">
      <c r="AM96" s="32" t="str">
        <f t="shared" si="29"/>
        <v>=</v>
      </c>
      <c r="AO96" s="86">
        <v>51</v>
      </c>
      <c r="AP96" s="87" t="str">
        <f t="shared" si="21"/>
        <v>=P</v>
      </c>
      <c r="AQ96" s="425" t="str">
        <f t="shared" si="22"/>
        <v>LOAD</v>
      </c>
      <c r="AR96" s="425"/>
      <c r="AS96" s="426"/>
      <c r="AT96" s="86">
        <v>52</v>
      </c>
      <c r="AU96" s="87" t="str">
        <f t="shared" si="23"/>
        <v>0P</v>
      </c>
      <c r="AV96" s="425" t="str">
        <f t="shared" si="24"/>
        <v>LOAD</v>
      </c>
      <c r="AW96" s="425"/>
      <c r="AX96" s="426"/>
      <c r="AZ96" s="32">
        <f t="shared" si="30"/>
        <v>0</v>
      </c>
      <c r="BJ96" s="2"/>
      <c r="BK96" s="86">
        <v>43</v>
      </c>
      <c r="BL96" s="87" t="str">
        <f t="shared" si="25"/>
        <v>=P</v>
      </c>
      <c r="BM96" s="424" t="str">
        <f t="shared" si="26"/>
        <v>LOAD</v>
      </c>
      <c r="BN96" s="425"/>
      <c r="BO96" s="425"/>
      <c r="BP96" s="425"/>
      <c r="BQ96" s="426"/>
      <c r="BR96" s="86">
        <v>52</v>
      </c>
      <c r="BS96" s="87" t="str">
        <f t="shared" si="27"/>
        <v>0P</v>
      </c>
      <c r="BT96" s="424" t="str">
        <f t="shared" si="28"/>
        <v>LOAD</v>
      </c>
      <c r="BU96" s="425"/>
      <c r="BV96" s="425"/>
      <c r="BW96" s="425"/>
      <c r="BX96" s="426"/>
    </row>
    <row r="97" spans="39:76" ht="24" customHeight="1">
      <c r="AM97" s="32" t="str">
        <f t="shared" si="29"/>
        <v>=</v>
      </c>
      <c r="AO97" s="86">
        <v>53</v>
      </c>
      <c r="AP97" s="87" t="str">
        <f t="shared" si="21"/>
        <v>=P</v>
      </c>
      <c r="AQ97" s="425" t="str">
        <f t="shared" si="22"/>
        <v>LOAD</v>
      </c>
      <c r="AR97" s="425"/>
      <c r="AS97" s="426"/>
      <c r="AT97" s="86">
        <v>54</v>
      </c>
      <c r="AU97" s="87" t="str">
        <f t="shared" si="23"/>
        <v>0P</v>
      </c>
      <c r="AV97" s="425" t="str">
        <f t="shared" si="24"/>
        <v>LOAD</v>
      </c>
      <c r="AW97" s="425"/>
      <c r="AX97" s="426"/>
      <c r="AZ97" s="32">
        <f t="shared" si="30"/>
        <v>0</v>
      </c>
      <c r="BJ97" s="2"/>
      <c r="BK97" s="86">
        <v>43</v>
      </c>
      <c r="BL97" s="87" t="str">
        <f t="shared" si="25"/>
        <v>=P</v>
      </c>
      <c r="BM97" s="424" t="str">
        <f t="shared" si="26"/>
        <v>LOAD</v>
      </c>
      <c r="BN97" s="425"/>
      <c r="BO97" s="425"/>
      <c r="BP97" s="425"/>
      <c r="BQ97" s="426"/>
      <c r="BR97" s="86">
        <v>54</v>
      </c>
      <c r="BS97" s="87" t="str">
        <f t="shared" si="27"/>
        <v>0P</v>
      </c>
      <c r="BT97" s="424" t="str">
        <f t="shared" si="28"/>
        <v>LOAD</v>
      </c>
      <c r="BU97" s="425"/>
      <c r="BV97" s="425"/>
      <c r="BW97" s="425"/>
      <c r="BX97" s="426"/>
    </row>
    <row r="98" spans="39:76" ht="24" customHeight="1">
      <c r="AM98" s="32" t="str">
        <f t="shared" si="29"/>
        <v>=</v>
      </c>
      <c r="AO98" s="86">
        <v>55</v>
      </c>
      <c r="AP98" s="87" t="str">
        <f t="shared" si="21"/>
        <v>=P</v>
      </c>
      <c r="AQ98" s="425" t="str">
        <f t="shared" si="22"/>
        <v>LOAD</v>
      </c>
      <c r="AR98" s="425"/>
      <c r="AS98" s="426"/>
      <c r="AT98" s="86">
        <v>56</v>
      </c>
      <c r="AU98" s="87" t="str">
        <f t="shared" si="23"/>
        <v>0P</v>
      </c>
      <c r="AV98" s="425" t="str">
        <f t="shared" si="24"/>
        <v>LOAD</v>
      </c>
      <c r="AW98" s="425"/>
      <c r="AX98" s="426"/>
      <c r="AZ98" s="32">
        <f t="shared" si="30"/>
        <v>0</v>
      </c>
      <c r="BJ98" s="2"/>
      <c r="BK98" s="86">
        <v>43</v>
      </c>
      <c r="BL98" s="87" t="str">
        <f t="shared" si="25"/>
        <v>=P</v>
      </c>
      <c r="BM98" s="424" t="str">
        <f t="shared" si="26"/>
        <v>LOAD</v>
      </c>
      <c r="BN98" s="425"/>
      <c r="BO98" s="425"/>
      <c r="BP98" s="425"/>
      <c r="BQ98" s="426"/>
      <c r="BR98" s="86">
        <v>56</v>
      </c>
      <c r="BS98" s="87" t="str">
        <f t="shared" si="27"/>
        <v>0P</v>
      </c>
      <c r="BT98" s="424" t="str">
        <f t="shared" si="28"/>
        <v>LOAD</v>
      </c>
      <c r="BU98" s="425"/>
      <c r="BV98" s="425"/>
      <c r="BW98" s="425"/>
      <c r="BX98" s="426"/>
    </row>
    <row r="99" spans="39:76" ht="24" customHeight="1">
      <c r="AM99" s="32" t="str">
        <f t="shared" si="29"/>
        <v>=</v>
      </c>
      <c r="AO99" s="86">
        <v>57</v>
      </c>
      <c r="AP99" s="87" t="str">
        <f t="shared" si="21"/>
        <v>=P</v>
      </c>
      <c r="AQ99" s="425" t="str">
        <f t="shared" si="22"/>
        <v>LOAD</v>
      </c>
      <c r="AR99" s="425"/>
      <c r="AS99" s="426"/>
      <c r="AT99" s="86">
        <v>58</v>
      </c>
      <c r="AU99" s="87" t="str">
        <f t="shared" si="23"/>
        <v>0P</v>
      </c>
      <c r="AV99" s="425" t="str">
        <f t="shared" si="24"/>
        <v>LOAD</v>
      </c>
      <c r="AW99" s="425"/>
      <c r="AX99" s="426"/>
      <c r="AZ99" s="32">
        <f t="shared" si="30"/>
        <v>0</v>
      </c>
      <c r="BJ99" s="2"/>
      <c r="BK99" s="86">
        <v>43</v>
      </c>
      <c r="BL99" s="87" t="str">
        <f t="shared" si="25"/>
        <v>=P</v>
      </c>
      <c r="BM99" s="424" t="str">
        <f t="shared" si="26"/>
        <v>LOAD</v>
      </c>
      <c r="BN99" s="425"/>
      <c r="BO99" s="425"/>
      <c r="BP99" s="425"/>
      <c r="BQ99" s="426"/>
      <c r="BR99" s="86">
        <v>58</v>
      </c>
      <c r="BS99" s="87" t="str">
        <f t="shared" si="27"/>
        <v>0P</v>
      </c>
      <c r="BT99" s="424" t="str">
        <f t="shared" si="28"/>
        <v>LOAD</v>
      </c>
      <c r="BU99" s="425"/>
      <c r="BV99" s="425"/>
      <c r="BW99" s="425"/>
      <c r="BX99" s="426"/>
    </row>
    <row r="100" spans="39:76" ht="24" customHeight="1">
      <c r="AM100" s="32" t="str">
        <f t="shared" si="29"/>
        <v>=</v>
      </c>
      <c r="AO100" s="86">
        <v>59</v>
      </c>
      <c r="AP100" s="87" t="str">
        <f t="shared" si="21"/>
        <v>=P</v>
      </c>
      <c r="AQ100" s="425" t="str">
        <f t="shared" si="22"/>
        <v>LOAD</v>
      </c>
      <c r="AR100" s="425"/>
      <c r="AS100" s="426"/>
      <c r="AT100" s="86">
        <v>60</v>
      </c>
      <c r="AU100" s="87" t="str">
        <f t="shared" si="23"/>
        <v>0P</v>
      </c>
      <c r="AV100" s="425" t="str">
        <f t="shared" si="24"/>
        <v>LOAD</v>
      </c>
      <c r="AW100" s="425"/>
      <c r="AX100" s="426"/>
      <c r="AZ100" s="32">
        <f t="shared" si="30"/>
        <v>0</v>
      </c>
      <c r="BJ100" s="2"/>
      <c r="BK100" s="86">
        <v>43</v>
      </c>
      <c r="BL100" s="87" t="str">
        <f t="shared" si="25"/>
        <v>=P</v>
      </c>
      <c r="BM100" s="424" t="str">
        <f t="shared" si="26"/>
        <v>LOAD</v>
      </c>
      <c r="BN100" s="425"/>
      <c r="BO100" s="425"/>
      <c r="BP100" s="425"/>
      <c r="BQ100" s="426"/>
      <c r="BR100" s="86">
        <v>60</v>
      </c>
      <c r="BS100" s="87" t="str">
        <f t="shared" si="27"/>
        <v>0P</v>
      </c>
      <c r="BT100" s="424" t="str">
        <f t="shared" si="28"/>
        <v>LOAD</v>
      </c>
      <c r="BU100" s="425"/>
      <c r="BV100" s="425"/>
      <c r="BW100" s="425"/>
      <c r="BX100" s="426"/>
    </row>
    <row r="101" spans="39:76" ht="24" customHeight="1">
      <c r="AM101" s="32" t="str">
        <f t="shared" si="29"/>
        <v>=</v>
      </c>
      <c r="AO101" s="86">
        <v>61</v>
      </c>
      <c r="AP101" s="87" t="str">
        <f t="shared" si="21"/>
        <v>=P</v>
      </c>
      <c r="AQ101" s="425" t="str">
        <f t="shared" si="22"/>
        <v>LOAD</v>
      </c>
      <c r="AR101" s="425"/>
      <c r="AS101" s="426"/>
      <c r="AT101" s="86">
        <v>62</v>
      </c>
      <c r="AU101" s="87" t="str">
        <f t="shared" si="23"/>
        <v>0P</v>
      </c>
      <c r="AV101" s="425" t="str">
        <f t="shared" si="24"/>
        <v>LOAD</v>
      </c>
      <c r="AW101" s="425"/>
      <c r="AX101" s="426"/>
      <c r="AZ101" s="32">
        <f t="shared" si="30"/>
        <v>0</v>
      </c>
      <c r="BJ101" s="2"/>
      <c r="BK101" s="86">
        <v>43</v>
      </c>
      <c r="BL101" s="87" t="str">
        <f t="shared" si="25"/>
        <v>=P</v>
      </c>
      <c r="BM101" s="424" t="str">
        <f t="shared" si="26"/>
        <v>LOAD</v>
      </c>
      <c r="BN101" s="425"/>
      <c r="BO101" s="425"/>
      <c r="BP101" s="425"/>
      <c r="BQ101" s="426"/>
      <c r="BR101" s="86">
        <v>62</v>
      </c>
      <c r="BS101" s="87" t="str">
        <f t="shared" si="27"/>
        <v>0P</v>
      </c>
      <c r="BT101" s="424" t="str">
        <f t="shared" si="28"/>
        <v>LOAD</v>
      </c>
      <c r="BU101" s="425"/>
      <c r="BV101" s="425"/>
      <c r="BW101" s="425"/>
      <c r="BX101" s="426"/>
    </row>
    <row r="102" spans="39:76" ht="24" customHeight="1">
      <c r="AM102" s="32" t="str">
        <f t="shared" si="29"/>
        <v>=</v>
      </c>
      <c r="AO102" s="86">
        <v>63</v>
      </c>
      <c r="AP102" s="87" t="str">
        <f t="shared" si="21"/>
        <v>=P</v>
      </c>
      <c r="AQ102" s="425" t="str">
        <f t="shared" si="22"/>
        <v>LOAD</v>
      </c>
      <c r="AR102" s="425"/>
      <c r="AS102" s="426"/>
      <c r="AT102" s="86">
        <v>64</v>
      </c>
      <c r="AU102" s="87" t="str">
        <f t="shared" si="23"/>
        <v>0P</v>
      </c>
      <c r="AV102" s="425" t="str">
        <f t="shared" si="24"/>
        <v>LOAD</v>
      </c>
      <c r="AW102" s="425"/>
      <c r="AX102" s="426"/>
      <c r="AZ102" s="32">
        <f t="shared" si="30"/>
        <v>0</v>
      </c>
      <c r="BJ102" s="2"/>
      <c r="BK102" s="86">
        <v>43</v>
      </c>
      <c r="BL102" s="87" t="str">
        <f t="shared" si="25"/>
        <v>=P</v>
      </c>
      <c r="BM102" s="424" t="str">
        <f t="shared" si="26"/>
        <v>LOAD</v>
      </c>
      <c r="BN102" s="425"/>
      <c r="BO102" s="425"/>
      <c r="BP102" s="425"/>
      <c r="BQ102" s="426"/>
      <c r="BR102" s="86">
        <v>64</v>
      </c>
      <c r="BS102" s="87" t="str">
        <f t="shared" si="27"/>
        <v>0P</v>
      </c>
      <c r="BT102" s="424" t="str">
        <f t="shared" si="28"/>
        <v>LOAD</v>
      </c>
      <c r="BU102" s="425"/>
      <c r="BV102" s="425"/>
      <c r="BW102" s="425"/>
      <c r="BX102" s="426"/>
    </row>
    <row r="103" spans="39:76" ht="24" customHeight="1">
      <c r="AM103" s="32" t="str">
        <f t="shared" si="29"/>
        <v>=</v>
      </c>
      <c r="AO103" s="86">
        <v>65</v>
      </c>
      <c r="AP103" s="87" t="str">
        <f t="shared" si="21"/>
        <v>=P</v>
      </c>
      <c r="AQ103" s="425" t="str">
        <f t="shared" si="22"/>
        <v>LOAD</v>
      </c>
      <c r="AR103" s="425"/>
      <c r="AS103" s="426"/>
      <c r="AT103" s="86">
        <v>66</v>
      </c>
      <c r="AU103" s="87" t="str">
        <f t="shared" si="23"/>
        <v>0P</v>
      </c>
      <c r="AV103" s="425" t="str">
        <f t="shared" si="24"/>
        <v>LOAD</v>
      </c>
      <c r="AW103" s="425"/>
      <c r="AX103" s="426"/>
      <c r="AZ103" s="32">
        <f t="shared" si="30"/>
        <v>0</v>
      </c>
      <c r="BJ103" s="2"/>
      <c r="BK103" s="86">
        <v>43</v>
      </c>
      <c r="BL103" s="87" t="str">
        <f t="shared" si="25"/>
        <v>=P</v>
      </c>
      <c r="BM103" s="424" t="str">
        <f t="shared" si="26"/>
        <v>LOAD</v>
      </c>
      <c r="BN103" s="425"/>
      <c r="BO103" s="425"/>
      <c r="BP103" s="425"/>
      <c r="BQ103" s="426"/>
      <c r="BR103" s="86">
        <v>66</v>
      </c>
      <c r="BS103" s="87" t="str">
        <f t="shared" si="27"/>
        <v>0P</v>
      </c>
      <c r="BT103" s="424" t="str">
        <f t="shared" si="28"/>
        <v>LOAD</v>
      </c>
      <c r="BU103" s="425"/>
      <c r="BV103" s="425"/>
      <c r="BW103" s="425"/>
      <c r="BX103" s="426"/>
    </row>
    <row r="104" spans="39:76" ht="24" customHeight="1">
      <c r="AM104" s="32" t="str">
        <f t="shared" si="29"/>
        <v>=</v>
      </c>
      <c r="AO104" s="86">
        <v>67</v>
      </c>
      <c r="AP104" s="87" t="str">
        <f t="shared" si="21"/>
        <v>=P</v>
      </c>
      <c r="AQ104" s="425" t="str">
        <f t="shared" si="22"/>
        <v>LOAD</v>
      </c>
      <c r="AR104" s="425"/>
      <c r="AS104" s="426"/>
      <c r="AT104" s="86">
        <v>68</v>
      </c>
      <c r="AU104" s="87" t="str">
        <f t="shared" si="23"/>
        <v>0P</v>
      </c>
      <c r="AV104" s="425" t="str">
        <f t="shared" si="24"/>
        <v>LOAD</v>
      </c>
      <c r="AW104" s="425"/>
      <c r="AX104" s="426"/>
      <c r="AZ104" s="32">
        <f t="shared" si="30"/>
        <v>0</v>
      </c>
      <c r="BJ104" s="2"/>
      <c r="BK104" s="86">
        <v>43</v>
      </c>
      <c r="BL104" s="87" t="str">
        <f t="shared" si="25"/>
        <v>=P</v>
      </c>
      <c r="BM104" s="424" t="str">
        <f t="shared" si="26"/>
        <v>LOAD</v>
      </c>
      <c r="BN104" s="425"/>
      <c r="BO104" s="425"/>
      <c r="BP104" s="425"/>
      <c r="BQ104" s="426"/>
      <c r="BR104" s="86">
        <v>68</v>
      </c>
      <c r="BS104" s="87" t="str">
        <f t="shared" si="27"/>
        <v>0P</v>
      </c>
      <c r="BT104" s="424" t="str">
        <f t="shared" si="28"/>
        <v>LOAD</v>
      </c>
      <c r="BU104" s="425"/>
      <c r="BV104" s="425"/>
      <c r="BW104" s="425"/>
      <c r="BX104" s="426"/>
    </row>
    <row r="105" spans="39:76" ht="24" customHeight="1">
      <c r="AM105" s="32" t="str">
        <f t="shared" si="29"/>
        <v>=</v>
      </c>
      <c r="AO105" s="86">
        <v>69</v>
      </c>
      <c r="AP105" s="87" t="str">
        <f t="shared" si="21"/>
        <v>=P</v>
      </c>
      <c r="AQ105" s="425" t="str">
        <f t="shared" si="22"/>
        <v>LOAD</v>
      </c>
      <c r="AR105" s="425"/>
      <c r="AS105" s="426"/>
      <c r="AT105" s="86">
        <v>70</v>
      </c>
      <c r="AU105" s="87" t="str">
        <f t="shared" si="23"/>
        <v>0P</v>
      </c>
      <c r="AV105" s="425" t="str">
        <f t="shared" si="24"/>
        <v>LOAD</v>
      </c>
      <c r="AW105" s="425"/>
      <c r="AX105" s="426"/>
      <c r="AZ105" s="32">
        <f t="shared" si="30"/>
        <v>0</v>
      </c>
      <c r="BJ105" s="2"/>
      <c r="BK105" s="86">
        <v>43</v>
      </c>
      <c r="BL105" s="87" t="str">
        <f t="shared" si="25"/>
        <v>=P</v>
      </c>
      <c r="BM105" s="424" t="str">
        <f t="shared" si="26"/>
        <v>LOAD</v>
      </c>
      <c r="BN105" s="425"/>
      <c r="BO105" s="425"/>
      <c r="BP105" s="425"/>
      <c r="BQ105" s="426"/>
      <c r="BR105" s="86">
        <v>70</v>
      </c>
      <c r="BS105" s="87" t="str">
        <f t="shared" si="27"/>
        <v>0P</v>
      </c>
      <c r="BT105" s="424" t="str">
        <f t="shared" si="28"/>
        <v>LOAD</v>
      </c>
      <c r="BU105" s="425"/>
      <c r="BV105" s="425"/>
      <c r="BW105" s="425"/>
      <c r="BX105" s="426"/>
    </row>
    <row r="106" spans="39:76" ht="24" customHeight="1">
      <c r="AM106" s="32" t="str">
        <f t="shared" si="29"/>
        <v>=</v>
      </c>
      <c r="AO106" s="86">
        <v>71</v>
      </c>
      <c r="AP106" s="87" t="str">
        <f t="shared" si="21"/>
        <v>=P</v>
      </c>
      <c r="AQ106" s="425" t="str">
        <f t="shared" si="22"/>
        <v>LOAD</v>
      </c>
      <c r="AR106" s="425"/>
      <c r="AS106" s="426"/>
      <c r="AT106" s="86">
        <v>72</v>
      </c>
      <c r="AU106" s="87" t="str">
        <f t="shared" si="23"/>
        <v>0P</v>
      </c>
      <c r="AV106" s="425" t="str">
        <f t="shared" si="24"/>
        <v>LOAD</v>
      </c>
      <c r="AW106" s="425"/>
      <c r="AX106" s="426"/>
      <c r="AZ106" s="32">
        <f t="shared" si="30"/>
        <v>0</v>
      </c>
      <c r="BJ106" s="2"/>
      <c r="BK106" s="86">
        <v>43</v>
      </c>
      <c r="BL106" s="87" t="str">
        <f t="shared" si="25"/>
        <v>=P</v>
      </c>
      <c r="BM106" s="424" t="str">
        <f t="shared" si="26"/>
        <v>LOAD</v>
      </c>
      <c r="BN106" s="425"/>
      <c r="BO106" s="425"/>
      <c r="BP106" s="425"/>
      <c r="BQ106" s="426"/>
      <c r="BR106" s="86">
        <v>72</v>
      </c>
      <c r="BS106" s="87" t="str">
        <f t="shared" si="27"/>
        <v>0P</v>
      </c>
      <c r="BT106" s="424" t="str">
        <f t="shared" si="28"/>
        <v>LOAD</v>
      </c>
      <c r="BU106" s="425"/>
      <c r="BV106" s="425"/>
      <c r="BW106" s="425"/>
      <c r="BX106" s="426"/>
    </row>
    <row r="107" spans="39:76" ht="24" customHeight="1">
      <c r="AM107" s="32" t="str">
        <f t="shared" si="29"/>
        <v>=</v>
      </c>
      <c r="AO107" s="86">
        <v>73</v>
      </c>
      <c r="AP107" s="87" t="str">
        <f t="shared" si="21"/>
        <v>=P</v>
      </c>
      <c r="AQ107" s="425" t="str">
        <f t="shared" si="22"/>
        <v>LOAD</v>
      </c>
      <c r="AR107" s="425"/>
      <c r="AS107" s="426"/>
      <c r="AT107" s="86">
        <v>74</v>
      </c>
      <c r="AU107" s="87" t="str">
        <f t="shared" si="23"/>
        <v>0P</v>
      </c>
      <c r="AV107" s="425" t="str">
        <f t="shared" si="24"/>
        <v>LOAD</v>
      </c>
      <c r="AW107" s="425"/>
      <c r="AX107" s="426"/>
      <c r="AZ107" s="32">
        <f t="shared" si="30"/>
        <v>0</v>
      </c>
      <c r="BJ107" s="2"/>
      <c r="BK107" s="86">
        <v>43</v>
      </c>
      <c r="BL107" s="87" t="str">
        <f t="shared" si="25"/>
        <v>=P</v>
      </c>
      <c r="BM107" s="424" t="str">
        <f t="shared" si="26"/>
        <v>LOAD</v>
      </c>
      <c r="BN107" s="425"/>
      <c r="BO107" s="425"/>
      <c r="BP107" s="425"/>
      <c r="BQ107" s="426"/>
      <c r="BR107" s="86">
        <v>74</v>
      </c>
      <c r="BS107" s="87" t="str">
        <f t="shared" si="27"/>
        <v>0P</v>
      </c>
      <c r="BT107" s="424" t="str">
        <f t="shared" si="28"/>
        <v>LOAD</v>
      </c>
      <c r="BU107" s="425"/>
      <c r="BV107" s="425"/>
      <c r="BW107" s="425"/>
      <c r="BX107" s="426"/>
    </row>
    <row r="108" spans="39:76" ht="24" customHeight="1">
      <c r="AM108" s="32">
        <f t="shared" si="29"/>
        <v>0</v>
      </c>
      <c r="AO108" s="86">
        <v>75</v>
      </c>
      <c r="AP108" s="87" t="str">
        <f t="shared" si="21"/>
        <v>0P</v>
      </c>
      <c r="AQ108" s="425" t="str">
        <f t="shared" si="22"/>
        <v>LOAD</v>
      </c>
      <c r="AR108" s="425"/>
      <c r="AS108" s="426"/>
      <c r="AT108" s="86">
        <v>76</v>
      </c>
      <c r="AU108" s="87" t="str">
        <f t="shared" si="23"/>
        <v>0P</v>
      </c>
      <c r="AV108" s="425" t="str">
        <f t="shared" si="24"/>
        <v>LOAD</v>
      </c>
      <c r="AW108" s="425"/>
      <c r="AX108" s="426"/>
      <c r="AZ108" s="32">
        <f t="shared" si="30"/>
        <v>0</v>
      </c>
      <c r="BJ108" s="2"/>
      <c r="BK108" s="86">
        <v>43</v>
      </c>
      <c r="BL108" s="87" t="str">
        <f t="shared" si="25"/>
        <v>0P</v>
      </c>
      <c r="BM108" s="424" t="str">
        <f t="shared" si="26"/>
        <v>LOAD</v>
      </c>
      <c r="BN108" s="425"/>
      <c r="BO108" s="425"/>
      <c r="BP108" s="425"/>
      <c r="BQ108" s="426"/>
      <c r="BR108" s="86">
        <v>76</v>
      </c>
      <c r="BS108" s="87" t="str">
        <f t="shared" si="27"/>
        <v>0P</v>
      </c>
      <c r="BT108" s="424" t="str">
        <f t="shared" si="28"/>
        <v>LOAD</v>
      </c>
      <c r="BU108" s="425"/>
      <c r="BV108" s="425"/>
      <c r="BW108" s="425"/>
      <c r="BX108" s="426"/>
    </row>
    <row r="109" spans="39:76" ht="24" customHeight="1">
      <c r="AM109" s="32">
        <f>IF(I25=0,IF(I46=0,I45,I46),I25)</f>
        <v>0</v>
      </c>
      <c r="AO109" s="86">
        <v>77</v>
      </c>
      <c r="AP109" s="87" t="str">
        <f t="shared" si="21"/>
        <v>0P</v>
      </c>
      <c r="AQ109" s="425" t="str">
        <f>IF(AM109=1,IF($D25="","",$D25),IF(AND(AM109=2,AM108=1),$D25,IF(AND(AM109=3,AM108=1),$D25,$AQ108)))</f>
        <v>LOAD</v>
      </c>
      <c r="AR109" s="425"/>
      <c r="AS109" s="426"/>
      <c r="AT109" s="86">
        <v>78</v>
      </c>
      <c r="AU109" s="87" t="str">
        <f t="shared" si="23"/>
        <v>0P</v>
      </c>
      <c r="AV109" s="425" t="str">
        <f>IF(AZ109=1,IF($S25="","",$S25),IF(AND(AZ109=2,AZ108=1),$S25,IF(AND(AZ109=2,AZ108=3),$S25,IF(AND(AZ109=3,AZ108=1),$S25,IF(AND(AZ109=3,AZ108=2),$S25,$AV108)))))</f>
        <v>LOAD</v>
      </c>
      <c r="AW109" s="425"/>
      <c r="AX109" s="426"/>
      <c r="AZ109" s="32">
        <f>IF(R25=0,IF(R46=0,R45,R46),R25)</f>
        <v>0</v>
      </c>
      <c r="BJ109" s="2"/>
      <c r="BK109" s="86">
        <v>43</v>
      </c>
      <c r="BL109" s="87" t="str">
        <f t="shared" si="25"/>
        <v>0P</v>
      </c>
      <c r="BM109" s="424" t="str">
        <f>IF($AM109=1,IF($D25="","",$D25),IF(AND($AM109=2,$AM108=1),$D25,IF(AND($AM109=3,$AM108=1),$D25,$BM108)))</f>
        <v>LOAD</v>
      </c>
      <c r="BN109" s="425"/>
      <c r="BO109" s="425"/>
      <c r="BP109" s="425"/>
      <c r="BQ109" s="426"/>
      <c r="BR109" s="86">
        <v>78</v>
      </c>
      <c r="BS109" s="87" t="str">
        <f t="shared" si="27"/>
        <v>0P</v>
      </c>
      <c r="BT109" s="424" t="str">
        <f>IF($AZ109=1,IF($S25="","",$S25),IF(AND($AZ109=2,$AZ108=1),$S25,IF(AND($AZ109=2,$AZ108=3),$S25,IF(AND($AZ109=3,$AZ108=1),$S25,IF(AND($AZ109=3,$AZ108=2),$S25,$BT108)))))</f>
        <v>LOAD</v>
      </c>
      <c r="BU109" s="425"/>
      <c r="BV109" s="425"/>
      <c r="BW109" s="425"/>
      <c r="BX109" s="426"/>
    </row>
    <row r="110" spans="39:76" ht="24" customHeight="1">
      <c r="AM110" s="32">
        <f>IF(I26=0,IF(I25=0,I46,I25),I26)</f>
        <v>0</v>
      </c>
      <c r="AO110" s="86">
        <v>79</v>
      </c>
      <c r="AP110" s="87" t="str">
        <f t="shared" si="21"/>
        <v>0P</v>
      </c>
      <c r="AQ110" s="425" t="str">
        <f>IF(AM110=1,IF($D26="","",$D26),IF(AND(AM110=2,AM109=1),$D26,IF(AND(AM110=3,AM109=1),$D26,$AQ109)))</f>
        <v>LOAD</v>
      </c>
      <c r="AR110" s="425"/>
      <c r="AS110" s="426"/>
      <c r="AT110" s="86">
        <v>80</v>
      </c>
      <c r="AU110" s="87" t="str">
        <f t="shared" si="23"/>
        <v>0P</v>
      </c>
      <c r="AV110" s="425" t="str">
        <f>IF(AZ110=1,IF($S26="","",$S26),IF(AND(AZ110=2,AZ109=1),$S26,IF(AND(AZ110=2,AZ109=3),$S26,IF(AND(AZ110=3,AZ109=1),$S26,IF(AND(AZ110=3,AZ109=2),$S26,$AV109)))))</f>
        <v>LOAD</v>
      </c>
      <c r="AW110" s="425"/>
      <c r="AX110" s="426"/>
      <c r="AZ110" s="32">
        <f>IF(R26=0,IF(R25=0,R46,R25),R26)</f>
        <v>0</v>
      </c>
      <c r="BJ110" s="2"/>
      <c r="BK110" s="86">
        <v>43</v>
      </c>
      <c r="BL110" s="87" t="str">
        <f t="shared" si="25"/>
        <v>0P</v>
      </c>
      <c r="BM110" s="424" t="str">
        <f>IF($AM110=1,IF($D26="","",$D26),IF(AND($AM110=2,$AM109=1),$D26,IF(AND($AM110=3,$AM109=1),$D26,$BM109)))</f>
        <v>LOAD</v>
      </c>
      <c r="BN110" s="425"/>
      <c r="BO110" s="425"/>
      <c r="BP110" s="425"/>
      <c r="BQ110" s="426"/>
      <c r="BR110" s="86">
        <v>80</v>
      </c>
      <c r="BS110" s="87" t="str">
        <f t="shared" si="27"/>
        <v>0P</v>
      </c>
      <c r="BT110" s="424" t="str">
        <f>IF($AZ110=1,IF($S26="","",$S26),IF(AND($AZ110=2,$AZ109=1),$S26,IF(AND($AZ110=2,$AZ109=3),$S26,IF(AND($AZ110=3,$AZ109=1),$S26,IF(AND($AZ110=3,$AZ109=2),$S26,$BT109)))))</f>
        <v>LOAD</v>
      </c>
      <c r="BU110" s="425"/>
      <c r="BV110" s="425"/>
      <c r="BW110" s="425"/>
      <c r="BX110" s="426"/>
    </row>
    <row r="111" spans="39:76" ht="24" customHeight="1">
      <c r="AM111" s="32">
        <f>IF(I27=0,IF(I26=0,I25,I26),I27)</f>
        <v>0</v>
      </c>
      <c r="AO111" s="86">
        <v>81</v>
      </c>
      <c r="AP111" s="87" t="str">
        <f t="shared" si="21"/>
        <v>0P</v>
      </c>
      <c r="AQ111" s="425" t="str">
        <f>IF(AM111=1,IF($D27="","",$D27),IF(AND(AM111=2,AM110=1),$D27,IF(AND(AM111=3,AM110=1),$D27,$AQ110)))</f>
        <v>LOAD</v>
      </c>
      <c r="AR111" s="425"/>
      <c r="AS111" s="426"/>
      <c r="AT111" s="86">
        <v>82</v>
      </c>
      <c r="AU111" s="87" t="str">
        <f t="shared" si="23"/>
        <v>0P</v>
      </c>
      <c r="AV111" s="425" t="str">
        <f>IF(AZ111=1,IF($S27="","",$S27),IF(AND(AZ111=2,AZ110=1),$S27,IF(AND(AZ111=2,AZ110=3),$S27,IF(AND(AZ111=3,AZ110=1),$S27,IF(AND(AZ111=3,AZ110=2),$S27,$AV110)))))</f>
        <v>LOAD</v>
      </c>
      <c r="AW111" s="425"/>
      <c r="AX111" s="426"/>
      <c r="AZ111" s="32">
        <f>IF(R27=0,IF(R26=0,R25,R26),R27)</f>
        <v>0</v>
      </c>
      <c r="BJ111" s="2"/>
      <c r="BK111" s="86">
        <v>43</v>
      </c>
      <c r="BL111" s="87" t="str">
        <f t="shared" si="25"/>
        <v>0P</v>
      </c>
      <c r="BM111" s="424" t="str">
        <f>IF($AM111=1,IF($D27="","",$D27),IF(AND($AM111=2,$AM110=1),$D27,IF(AND($AM111=3,$AM110=1),$D27,$BM110)))</f>
        <v>LOAD</v>
      </c>
      <c r="BN111" s="425"/>
      <c r="BO111" s="425"/>
      <c r="BP111" s="425"/>
      <c r="BQ111" s="426"/>
      <c r="BR111" s="86">
        <v>82</v>
      </c>
      <c r="BS111" s="87" t="str">
        <f t="shared" si="27"/>
        <v>0P</v>
      </c>
      <c r="BT111" s="424" t="str">
        <f>IF($AZ111=1,IF($S27="","",$S27),IF(AND($AZ111=2,$AZ110=1),$S27,IF(AND($AZ111=2,$AZ110=3),$S27,IF(AND($AZ111=3,$AZ110=1),$S27,IF(AND($AZ111=3,$AZ110=2),$S27,$BT110)))))</f>
        <v>LOAD</v>
      </c>
      <c r="BU111" s="425"/>
      <c r="BV111" s="425"/>
      <c r="BW111" s="425"/>
      <c r="BX111" s="426"/>
    </row>
    <row r="112" spans="39:76" ht="24" customHeight="1">
      <c r="AM112" s="32" t="e">
        <f>IF(#REF!=0,IF(I27=0,I26,I27),#REF!)</f>
        <v>#REF!</v>
      </c>
      <c r="AO112" s="86">
        <v>83</v>
      </c>
      <c r="AP112" s="87" t="e">
        <f t="shared" si="21"/>
        <v>#REF!</v>
      </c>
      <c r="AQ112" s="425" t="e">
        <f>IF(AM112=1,IF(#REF!="","",#REF!),IF(AND(AM112=2,AM111=1),#REF!,IF(AND(AM112=3,AM111=1),#REF!,$AQ111)))</f>
        <v>#REF!</v>
      </c>
      <c r="AR112" s="425"/>
      <c r="AS112" s="426"/>
      <c r="AT112" s="86">
        <v>84</v>
      </c>
      <c r="AU112" s="87" t="e">
        <f t="shared" si="23"/>
        <v>#REF!</v>
      </c>
      <c r="AV112" s="425" t="e">
        <f>IF(AZ112=1,IF(#REF!="","",#REF!),IF(AND(AZ112=2,AZ111=1),#REF!,IF(AND(AZ112=2,AZ111=3),#REF!,IF(AND(AZ112=3,AZ111=1),#REF!,IF(AND(AZ112=3,AZ111=2),#REF!,$AV111)))))</f>
        <v>#REF!</v>
      </c>
      <c r="AW112" s="425"/>
      <c r="AX112" s="426"/>
      <c r="AZ112" s="32" t="e">
        <f>IF(#REF!=0,IF(R27=0,R26,R27),#REF!)</f>
        <v>#REF!</v>
      </c>
      <c r="BJ112" s="2"/>
      <c r="BK112" s="86">
        <v>43</v>
      </c>
      <c r="BL112" s="87" t="e">
        <f t="shared" si="25"/>
        <v>#REF!</v>
      </c>
      <c r="BM112" s="424" t="e">
        <f>IF($AM112=1,IF(#REF!="","",#REF!),IF(AND($AM112=2,$AM111=1),#REF!,IF(AND($AM112=3,$AM111=1),#REF!,$BM111)))</f>
        <v>#REF!</v>
      </c>
      <c r="BN112" s="425"/>
      <c r="BO112" s="425"/>
      <c r="BP112" s="425"/>
      <c r="BQ112" s="426"/>
      <c r="BR112" s="86">
        <v>84</v>
      </c>
      <c r="BS112" s="87" t="e">
        <f t="shared" si="27"/>
        <v>#REF!</v>
      </c>
      <c r="BT112" s="424" t="e">
        <f>IF($AZ112=1,IF(#REF!="","",#REF!),IF(AND($AZ112=2,$AZ111=1),#REF!,IF(AND($AZ112=2,$AZ111=3),#REF!,IF(AND($AZ112=3,$AZ111=1),#REF!,IF(AND($AZ112=3,$AZ111=2),#REF!,$BT111)))))</f>
        <v>#REF!</v>
      </c>
      <c r="BU112" s="425"/>
      <c r="BV112" s="425"/>
      <c r="BW112" s="425"/>
      <c r="BX112" s="426"/>
    </row>
    <row r="113" spans="39:76" ht="24" customHeight="1">
      <c r="AO113" s="427" t="s">
        <v>86</v>
      </c>
      <c r="AP113" s="427"/>
      <c r="AQ113" s="427"/>
      <c r="AR113" s="427"/>
      <c r="AS113" s="427"/>
      <c r="AT113" s="427"/>
      <c r="AU113" s="427"/>
      <c r="AV113" s="427"/>
      <c r="AW113" s="427"/>
      <c r="AX113" s="427"/>
      <c r="BJ113" s="2"/>
      <c r="BK113" s="427" t="s">
        <v>86</v>
      </c>
      <c r="BL113" s="427"/>
      <c r="BM113" s="427"/>
      <c r="BN113" s="427"/>
      <c r="BO113" s="427"/>
      <c r="BP113" s="427"/>
      <c r="BQ113" s="427"/>
      <c r="BR113" s="427"/>
      <c r="BS113" s="427"/>
      <c r="BT113" s="427"/>
      <c r="BU113" s="427"/>
      <c r="BV113" s="427"/>
      <c r="BW113" s="427"/>
      <c r="BX113" s="427"/>
    </row>
    <row r="114" spans="39:76" ht="24" customHeight="1"/>
    <row r="115" spans="39:76" s="2" customFormat="1" ht="26.25" customHeight="1">
      <c r="AM115" s="1"/>
      <c r="AZ115" s="1"/>
    </row>
    <row r="116" spans="39:76" s="2" customFormat="1" ht="24" customHeight="1">
      <c r="AM116" s="1"/>
      <c r="AZ116" s="1"/>
    </row>
    <row r="117" spans="39:76" ht="24" customHeight="1"/>
    <row r="118" spans="39:76" ht="24" customHeight="1"/>
    <row r="119" spans="39:76" ht="24" customHeight="1"/>
    <row r="120" spans="39:76" ht="24" customHeight="1">
      <c r="AX120"/>
      <c r="AY120"/>
      <c r="BA120"/>
      <c r="BB120"/>
      <c r="BC120"/>
    </row>
    <row r="121" spans="39:76" ht="24" customHeight="1">
      <c r="AX121"/>
      <c r="AY121"/>
      <c r="BA121"/>
      <c r="BB121"/>
      <c r="BC121"/>
    </row>
    <row r="122" spans="39:76" ht="24" customHeight="1">
      <c r="AX122"/>
      <c r="AY122"/>
      <c r="BA122"/>
      <c r="BB122"/>
      <c r="BC122"/>
    </row>
    <row r="123" spans="39:76" ht="24" customHeight="1">
      <c r="AX123"/>
      <c r="AY123"/>
      <c r="BA123"/>
      <c r="BB123"/>
      <c r="BC123"/>
    </row>
    <row r="124" spans="39:76" ht="24" customHeight="1">
      <c r="AX124"/>
      <c r="AY124"/>
      <c r="BA124"/>
      <c r="BB124"/>
      <c r="BC124"/>
    </row>
    <row r="125" spans="39:76" ht="24" customHeight="1">
      <c r="AX125"/>
      <c r="AY125"/>
      <c r="BA125"/>
      <c r="BB125"/>
      <c r="BC125"/>
    </row>
    <row r="126" spans="39:76" ht="24" customHeight="1">
      <c r="AX126"/>
      <c r="AY126"/>
      <c r="BA126"/>
      <c r="BB126"/>
      <c r="BC126"/>
    </row>
    <row r="127" spans="39:76" ht="24" customHeight="1">
      <c r="AX127"/>
      <c r="AY127"/>
      <c r="BA127"/>
      <c r="BB127"/>
      <c r="BC127"/>
    </row>
    <row r="128" spans="39:76" ht="24" customHeight="1">
      <c r="AX128"/>
      <c r="AY128"/>
      <c r="BA128"/>
      <c r="BB128"/>
      <c r="BC128"/>
    </row>
    <row r="129" spans="50:55" ht="24" customHeight="1">
      <c r="AX129"/>
      <c r="AY129"/>
      <c r="BA129"/>
      <c r="BB129"/>
      <c r="BC129"/>
    </row>
    <row r="130" spans="50:55" ht="24" customHeight="1">
      <c r="AX130"/>
      <c r="AY130"/>
      <c r="BA130"/>
      <c r="BB130"/>
      <c r="BC130"/>
    </row>
    <row r="131" spans="50:55" ht="24" customHeight="1">
      <c r="AX131"/>
      <c r="AY131"/>
      <c r="BA131"/>
      <c r="BB131"/>
      <c r="BC131"/>
    </row>
    <row r="132" spans="50:55" ht="24" customHeight="1">
      <c r="AX132"/>
      <c r="AY132"/>
      <c r="BA132"/>
      <c r="BB132"/>
      <c r="BC132"/>
    </row>
    <row r="133" spans="50:55" ht="24" customHeight="1">
      <c r="AX133"/>
      <c r="AY133"/>
      <c r="BA133"/>
      <c r="BB133"/>
      <c r="BC133"/>
    </row>
    <row r="134" spans="50:55" ht="24" customHeight="1">
      <c r="AX134"/>
      <c r="AY134"/>
      <c r="BA134"/>
      <c r="BB134"/>
      <c r="BC134"/>
    </row>
    <row r="135" spans="50:55" ht="24" customHeight="1"/>
    <row r="136" spans="50:55" ht="24" customHeight="1"/>
    <row r="137" spans="50:55" ht="24" customHeight="1"/>
    <row r="138" spans="50:55" ht="24" customHeight="1"/>
    <row r="139" spans="50:55" ht="24" customHeight="1"/>
    <row r="140" spans="50:55" ht="24" customHeight="1"/>
    <row r="141" spans="50:55" ht="24" customHeight="1"/>
    <row r="142" spans="50:55" ht="24" customHeight="1"/>
    <row r="143" spans="50:55" ht="24" customHeight="1"/>
    <row r="144" spans="50:55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</sheetData>
  <mergeCells count="280">
    <mergeCell ref="E1:H1"/>
    <mergeCell ref="K1:M1"/>
    <mergeCell ref="O1:S1"/>
    <mergeCell ref="V1:W1"/>
    <mergeCell ref="K2:M2"/>
    <mergeCell ref="L4:M4"/>
    <mergeCell ref="O4:P4"/>
    <mergeCell ref="S4:V4"/>
    <mergeCell ref="D14:H15"/>
    <mergeCell ref="I14:I15"/>
    <mergeCell ref="J14:J15"/>
    <mergeCell ref="Q14:Q15"/>
    <mergeCell ref="R14:R15"/>
    <mergeCell ref="S14:W15"/>
    <mergeCell ref="D12:H13"/>
    <mergeCell ref="I12:I13"/>
    <mergeCell ref="J12:J13"/>
    <mergeCell ref="Q12:Q13"/>
    <mergeCell ref="R12:R13"/>
    <mergeCell ref="S12:W13"/>
    <mergeCell ref="A9:A10"/>
    <mergeCell ref="B9:B10"/>
    <mergeCell ref="C9:C10"/>
    <mergeCell ref="D9:H10"/>
    <mergeCell ref="I9:I10"/>
    <mergeCell ref="J9:J10"/>
    <mergeCell ref="O5:P5"/>
    <mergeCell ref="S5:W5"/>
    <mergeCell ref="O6:P6"/>
    <mergeCell ref="S6:W6"/>
    <mergeCell ref="O7:P7"/>
    <mergeCell ref="S7:W7"/>
    <mergeCell ref="AC9:AE9"/>
    <mergeCell ref="AG9:AH9"/>
    <mergeCell ref="Q9:Q10"/>
    <mergeCell ref="R9:R10"/>
    <mergeCell ref="S9:W10"/>
    <mergeCell ref="X9:X10"/>
    <mergeCell ref="Y9:Y10"/>
    <mergeCell ref="Z9:Z10"/>
    <mergeCell ref="K9:K10"/>
    <mergeCell ref="L9:L10"/>
    <mergeCell ref="M9:M10"/>
    <mergeCell ref="N9:N10"/>
    <mergeCell ref="O9:O10"/>
    <mergeCell ref="P9:P10"/>
    <mergeCell ref="D29:E29"/>
    <mergeCell ref="AW58:AX58"/>
    <mergeCell ref="BU58:BX58"/>
    <mergeCell ref="AO59:AX59"/>
    <mergeCell ref="BK59:BX59"/>
    <mergeCell ref="D25:W25"/>
    <mergeCell ref="E26:W26"/>
    <mergeCell ref="E27:W27"/>
    <mergeCell ref="D16:H17"/>
    <mergeCell ref="I16:I17"/>
    <mergeCell ref="J16:J17"/>
    <mergeCell ref="Q16:Q17"/>
    <mergeCell ref="R16:R17"/>
    <mergeCell ref="S16:W17"/>
    <mergeCell ref="U20:W20"/>
    <mergeCell ref="D23:E23"/>
    <mergeCell ref="BR62:BT62"/>
    <mergeCell ref="BU62:BX62"/>
    <mergeCell ref="AO60:AQ60"/>
    <mergeCell ref="AR60:AX60"/>
    <mergeCell ref="BK60:BM60"/>
    <mergeCell ref="BN60:BX60"/>
    <mergeCell ref="AO61:AQ61"/>
    <mergeCell ref="AR61:AX61"/>
    <mergeCell ref="BK61:BM61"/>
    <mergeCell ref="BN61:BX61"/>
    <mergeCell ref="AO63:AP63"/>
    <mergeCell ref="AQ63:AS63"/>
    <mergeCell ref="AT63:AU63"/>
    <mergeCell ref="AV63:AX63"/>
    <mergeCell ref="BK63:BL63"/>
    <mergeCell ref="BM63:BQ63"/>
    <mergeCell ref="AO62:AS62"/>
    <mergeCell ref="AT62:AV62"/>
    <mergeCell ref="AW62:AX62"/>
    <mergeCell ref="BK62:BQ62"/>
    <mergeCell ref="AQ65:AS65"/>
    <mergeCell ref="AV65:AX65"/>
    <mergeCell ref="BM65:BQ65"/>
    <mergeCell ref="BT65:BX65"/>
    <mergeCell ref="AQ66:AS66"/>
    <mergeCell ref="AV66:AX66"/>
    <mergeCell ref="BM66:BQ66"/>
    <mergeCell ref="BT66:BX66"/>
    <mergeCell ref="BR63:BS63"/>
    <mergeCell ref="BT63:BX63"/>
    <mergeCell ref="AQ64:AS64"/>
    <mergeCell ref="AV64:AX64"/>
    <mergeCell ref="BM64:BQ64"/>
    <mergeCell ref="BT64:BX64"/>
    <mergeCell ref="AQ69:AS69"/>
    <mergeCell ref="AV69:AX69"/>
    <mergeCell ref="BM69:BQ69"/>
    <mergeCell ref="BT69:BX69"/>
    <mergeCell ref="AQ70:AS70"/>
    <mergeCell ref="AV70:AX70"/>
    <mergeCell ref="BM70:BQ70"/>
    <mergeCell ref="BT70:BX70"/>
    <mergeCell ref="AQ67:AS67"/>
    <mergeCell ref="AV67:AX67"/>
    <mergeCell ref="BM67:BQ67"/>
    <mergeCell ref="BT67:BX67"/>
    <mergeCell ref="AQ68:AS68"/>
    <mergeCell ref="AV68:AX68"/>
    <mergeCell ref="BM68:BQ68"/>
    <mergeCell ref="BT68:BX68"/>
    <mergeCell ref="AQ73:AS73"/>
    <mergeCell ref="AV73:AX73"/>
    <mergeCell ref="BM73:BQ73"/>
    <mergeCell ref="BT73:BX73"/>
    <mergeCell ref="AQ74:AS74"/>
    <mergeCell ref="AV74:AX74"/>
    <mergeCell ref="BM74:BQ74"/>
    <mergeCell ref="BT74:BX74"/>
    <mergeCell ref="AQ71:AS71"/>
    <mergeCell ref="AV71:AX71"/>
    <mergeCell ref="BM71:BQ71"/>
    <mergeCell ref="BT71:BX71"/>
    <mergeCell ref="AQ72:AS72"/>
    <mergeCell ref="AV72:AX72"/>
    <mergeCell ref="BM72:BQ72"/>
    <mergeCell ref="BT72:BX72"/>
    <mergeCell ref="AQ77:AS77"/>
    <mergeCell ref="AV77:AX77"/>
    <mergeCell ref="BM77:BQ77"/>
    <mergeCell ref="BT77:BX77"/>
    <mergeCell ref="AQ78:AS78"/>
    <mergeCell ref="AV78:AX78"/>
    <mergeCell ref="BM78:BQ78"/>
    <mergeCell ref="BT78:BX78"/>
    <mergeCell ref="AQ75:AS75"/>
    <mergeCell ref="AV75:AX75"/>
    <mergeCell ref="BM75:BQ75"/>
    <mergeCell ref="BT75:BX75"/>
    <mergeCell ref="AQ76:AS76"/>
    <mergeCell ref="AV76:AX76"/>
    <mergeCell ref="BM76:BQ76"/>
    <mergeCell ref="BT76:BX76"/>
    <mergeCell ref="AQ81:AS81"/>
    <mergeCell ref="AV81:AX81"/>
    <mergeCell ref="BM81:BQ81"/>
    <mergeCell ref="BT81:BX81"/>
    <mergeCell ref="AQ82:AS82"/>
    <mergeCell ref="AV82:AX82"/>
    <mergeCell ref="BM82:BQ82"/>
    <mergeCell ref="BT82:BX82"/>
    <mergeCell ref="AQ79:AS79"/>
    <mergeCell ref="AV79:AX79"/>
    <mergeCell ref="BM79:BQ79"/>
    <mergeCell ref="BT79:BX79"/>
    <mergeCell ref="AQ80:AS80"/>
    <mergeCell ref="AV80:AX80"/>
    <mergeCell ref="BM80:BQ80"/>
    <mergeCell ref="BT80:BX80"/>
    <mergeCell ref="AO85:AX85"/>
    <mergeCell ref="BK85:BX85"/>
    <mergeCell ref="AO87:AX87"/>
    <mergeCell ref="BK87:BX87"/>
    <mergeCell ref="AO88:AQ88"/>
    <mergeCell ref="AR88:AX88"/>
    <mergeCell ref="BK88:BM88"/>
    <mergeCell ref="BN88:BX88"/>
    <mergeCell ref="AQ83:AS83"/>
    <mergeCell ref="AV83:AX83"/>
    <mergeCell ref="BM83:BQ83"/>
    <mergeCell ref="BT83:BX83"/>
    <mergeCell ref="AQ84:AS84"/>
    <mergeCell ref="AV84:AX84"/>
    <mergeCell ref="BM84:BQ84"/>
    <mergeCell ref="BT84:BX84"/>
    <mergeCell ref="AO91:AP91"/>
    <mergeCell ref="AQ91:AS91"/>
    <mergeCell ref="AT91:AU91"/>
    <mergeCell ref="AV91:AX91"/>
    <mergeCell ref="BK91:BL91"/>
    <mergeCell ref="BM91:BQ91"/>
    <mergeCell ref="AO89:AQ89"/>
    <mergeCell ref="AR89:AX89"/>
    <mergeCell ref="BK89:BM89"/>
    <mergeCell ref="BN89:BX89"/>
    <mergeCell ref="AO90:AS90"/>
    <mergeCell ref="AT90:AV90"/>
    <mergeCell ref="AW90:AX90"/>
    <mergeCell ref="BK90:BQ90"/>
    <mergeCell ref="BR90:BT90"/>
    <mergeCell ref="BU90:BX90"/>
    <mergeCell ref="AQ93:AS93"/>
    <mergeCell ref="AV93:AX93"/>
    <mergeCell ref="BM93:BQ93"/>
    <mergeCell ref="BT93:BX93"/>
    <mergeCell ref="AQ94:AS94"/>
    <mergeCell ref="AV94:AX94"/>
    <mergeCell ref="BM94:BQ94"/>
    <mergeCell ref="BT94:BX94"/>
    <mergeCell ref="BR91:BS91"/>
    <mergeCell ref="BT91:BX91"/>
    <mergeCell ref="AQ92:AS92"/>
    <mergeCell ref="AV92:AX92"/>
    <mergeCell ref="BM92:BQ92"/>
    <mergeCell ref="BT92:BX92"/>
    <mergeCell ref="AQ97:AS97"/>
    <mergeCell ref="AV97:AX97"/>
    <mergeCell ref="BM97:BQ97"/>
    <mergeCell ref="BT97:BX97"/>
    <mergeCell ref="AQ98:AS98"/>
    <mergeCell ref="AV98:AX98"/>
    <mergeCell ref="BM98:BQ98"/>
    <mergeCell ref="BT98:BX98"/>
    <mergeCell ref="AQ95:AS95"/>
    <mergeCell ref="AV95:AX95"/>
    <mergeCell ref="BM95:BQ95"/>
    <mergeCell ref="BT95:BX95"/>
    <mergeCell ref="AQ96:AS96"/>
    <mergeCell ref="AV96:AX96"/>
    <mergeCell ref="BM96:BQ96"/>
    <mergeCell ref="BT96:BX96"/>
    <mergeCell ref="AQ101:AS101"/>
    <mergeCell ref="AV101:AX101"/>
    <mergeCell ref="BM101:BQ101"/>
    <mergeCell ref="BT101:BX101"/>
    <mergeCell ref="AQ102:AS102"/>
    <mergeCell ref="AV102:AX102"/>
    <mergeCell ref="BM102:BQ102"/>
    <mergeCell ref="BT102:BX102"/>
    <mergeCell ref="AQ99:AS99"/>
    <mergeCell ref="AV99:AX99"/>
    <mergeCell ref="BM99:BQ99"/>
    <mergeCell ref="BT99:BX99"/>
    <mergeCell ref="AQ100:AS100"/>
    <mergeCell ref="AV100:AX100"/>
    <mergeCell ref="BM100:BQ100"/>
    <mergeCell ref="BT100:BX100"/>
    <mergeCell ref="AQ105:AS105"/>
    <mergeCell ref="AV105:AX105"/>
    <mergeCell ref="BM105:BQ105"/>
    <mergeCell ref="BT105:BX105"/>
    <mergeCell ref="AQ106:AS106"/>
    <mergeCell ref="AV106:AX106"/>
    <mergeCell ref="BM106:BQ106"/>
    <mergeCell ref="BT106:BX106"/>
    <mergeCell ref="AQ103:AS103"/>
    <mergeCell ref="AV103:AX103"/>
    <mergeCell ref="BM103:BQ103"/>
    <mergeCell ref="BT103:BX103"/>
    <mergeCell ref="AQ104:AS104"/>
    <mergeCell ref="AV104:AX104"/>
    <mergeCell ref="BM104:BQ104"/>
    <mergeCell ref="BT104:BX104"/>
    <mergeCell ref="AQ109:AS109"/>
    <mergeCell ref="AV109:AX109"/>
    <mergeCell ref="BM109:BQ109"/>
    <mergeCell ref="BT109:BX109"/>
    <mergeCell ref="AQ110:AS110"/>
    <mergeCell ref="AV110:AX110"/>
    <mergeCell ref="BM110:BQ110"/>
    <mergeCell ref="BT110:BX110"/>
    <mergeCell ref="AQ107:AS107"/>
    <mergeCell ref="AV107:AX107"/>
    <mergeCell ref="BM107:BQ107"/>
    <mergeCell ref="BT107:BX107"/>
    <mergeCell ref="AQ108:AS108"/>
    <mergeCell ref="AV108:AX108"/>
    <mergeCell ref="BM108:BQ108"/>
    <mergeCell ref="BT108:BX108"/>
    <mergeCell ref="AO113:AX113"/>
    <mergeCell ref="BK113:BX113"/>
    <mergeCell ref="AQ111:AS111"/>
    <mergeCell ref="AV111:AX111"/>
    <mergeCell ref="BM111:BQ111"/>
    <mergeCell ref="BT111:BX111"/>
    <mergeCell ref="AQ112:AS112"/>
    <mergeCell ref="AV112:AX112"/>
    <mergeCell ref="BM112:BQ112"/>
    <mergeCell ref="BT112:BX112"/>
  </mergeCells>
  <conditionalFormatting sqref="I5">
    <cfRule type="expression" dxfId="1051" priority="40" stopIfTrue="1">
      <formula>IF(ISBLANK(I6),TRUE)</formula>
    </cfRule>
  </conditionalFormatting>
  <conditionalFormatting sqref="T23:W23 O22:S22 T21:T22 P20:P21 S20:S21 Q21:R21">
    <cfRule type="expression" dxfId="1050" priority="37" stopIfTrue="1">
      <formula>IF(AND(ISBLANK($M$21:$N$21)),TRUE)</formula>
    </cfRule>
  </conditionalFormatting>
  <conditionalFormatting sqref="O20">
    <cfRule type="expression" dxfId="1049" priority="36" stopIfTrue="1">
      <formula>IF(AND(ISBLANK($I$21:$K$21)),TRUE)</formula>
    </cfRule>
  </conditionalFormatting>
  <conditionalFormatting sqref="Q20:R20">
    <cfRule type="expression" dxfId="1048" priority="35" stopIfTrue="1">
      <formula>IF(AND(ISBLANK($M$21:$N$21)),TRUE)</formula>
    </cfRule>
  </conditionalFormatting>
  <conditionalFormatting sqref="M19:N20">
    <cfRule type="expression" dxfId="1047" priority="34" stopIfTrue="1">
      <formula>NOT(ISBLANK(M$21))</formula>
    </cfRule>
  </conditionalFormatting>
  <conditionalFormatting sqref="N45">
    <cfRule type="expression" dxfId="1046" priority="32" stopIfTrue="1">
      <formula>IF(AND($V$6&gt;0,$I$4&lt;=$V$6),TRUE)</formula>
    </cfRule>
    <cfRule type="expression" dxfId="1045" priority="33" stopIfTrue="1">
      <formula>IF(AND($V$6&gt;0,$I$4*0.8&lt;=$V$6),TRUE)</formula>
    </cfRule>
  </conditionalFormatting>
  <conditionalFormatting sqref="M21:N21">
    <cfRule type="expression" dxfId="1044" priority="31" stopIfTrue="1">
      <formula>IF(ISBLANK(M21),TRUE)</formula>
    </cfRule>
  </conditionalFormatting>
  <conditionalFormatting sqref="X12:X18">
    <cfRule type="expression" dxfId="1043" priority="26" stopIfTrue="1">
      <formula>IF(AND($P12&lt;&gt;0,ISBLANK($X12)),TRUE)</formula>
    </cfRule>
  </conditionalFormatting>
  <conditionalFormatting sqref="C12:C18">
    <cfRule type="expression" dxfId="1042" priority="25" stopIfTrue="1">
      <formula>IF(AND($K12&lt;&gt;0,ISBLANK($C12)),TRUE)</formula>
    </cfRule>
  </conditionalFormatting>
  <conditionalFormatting sqref="I6">
    <cfRule type="expression" dxfId="1041" priority="20" stopIfTrue="1">
      <formula>IF(OR(ISBLANK($I$6),$V$6=0),TRUE)</formula>
    </cfRule>
    <cfRule type="expression" dxfId="1040" priority="21" stopIfTrue="1">
      <formula>IF(OR($I$6&gt;$I$4,$I$6&lt;=$V$6),TRUE)</formula>
    </cfRule>
    <cfRule type="expression" dxfId="1039" priority="22" stopIfTrue="1">
      <formula>IF(OR($I$6&lt;$I$4,$I$6*0.8&lt;=$V$6),TRUE)</formula>
    </cfRule>
  </conditionalFormatting>
  <conditionalFormatting sqref="I7">
    <cfRule type="expression" dxfId="1038" priority="18" stopIfTrue="1">
      <formula>IF(ISBLANK($I$6),IF($I$7&gt;=$I$5,TRUE,FALSE),IF($I$7&gt;=$I$6,TRUE,FALSE))</formula>
    </cfRule>
    <cfRule type="expression" dxfId="1037" priority="19" stopIfTrue="1">
      <formula>IF(ISBLANK($I$6),IF($I$7&gt;=$I$5*0.8,TRUE,FALSE),IF($I$7&gt;=$I$6*0.8,TRUE,FALSE))</formula>
    </cfRule>
  </conditionalFormatting>
  <conditionalFormatting sqref="O4:O7 I4 L4:L7">
    <cfRule type="expression" dxfId="1036" priority="54" stopIfTrue="1">
      <formula>IF(AND(ISBLANK(#REF!),NOT(ISBLANK(#REF!))),TRUE)</formula>
    </cfRule>
  </conditionalFormatting>
  <conditionalFormatting sqref="X14:X15">
    <cfRule type="expression" dxfId="1035" priority="9" stopIfTrue="1">
      <formula>IF(AND($K14&lt;&gt;0,ISBLANK($C14)),TRUE)</formula>
    </cfRule>
  </conditionalFormatting>
  <conditionalFormatting sqref="J12">
    <cfRule type="expression" dxfId="1034" priority="29" stopIfTrue="1">
      <formula>IF(J12&lt;SUM(K12:K13)/$F$5,TRUE,FALSE)</formula>
    </cfRule>
    <cfRule type="expression" dxfId="1033" priority="30" stopIfTrue="1">
      <formula>IF(J12*0.8&lt;SUM(K12:K13)/$F$5,TRUE,FALSE)</formula>
    </cfRule>
  </conditionalFormatting>
  <conditionalFormatting sqref="J14">
    <cfRule type="expression" dxfId="1032" priority="7" stopIfTrue="1">
      <formula>IF(J14&lt;SUM(K14:K15)/$F$5,TRUE,FALSE)</formula>
    </cfRule>
    <cfRule type="expression" dxfId="1031" priority="8" stopIfTrue="1">
      <formula>IF(J14*0.8&lt;SUM(K14:K15)/$F$5,TRUE,FALSE)</formula>
    </cfRule>
  </conditionalFormatting>
  <conditionalFormatting sqref="J16">
    <cfRule type="expression" dxfId="1030" priority="5" stopIfTrue="1">
      <formula>IF(J16&lt;SUM(K16:K17)/$F$5,TRUE,FALSE)</formula>
    </cfRule>
    <cfRule type="expression" dxfId="1029" priority="6" stopIfTrue="1">
      <formula>IF(J16*0.8&lt;SUM(K16:K17)/$F$5,TRUE,FALSE)</formula>
    </cfRule>
  </conditionalFormatting>
  <conditionalFormatting sqref="Q12">
    <cfRule type="expression" dxfId="1028" priority="38" stopIfTrue="1">
      <formula>IF(Q12&lt;SUM(P12:P13)/$F$5,TRUE,FALSE)</formula>
    </cfRule>
    <cfRule type="expression" dxfId="1027" priority="39" stopIfTrue="1">
      <formula>IF(Q12*0.8&lt;SUM(P12:P13)/$F$5,TRUE,FALSE)</formula>
    </cfRule>
  </conditionalFormatting>
  <conditionalFormatting sqref="Q14">
    <cfRule type="expression" dxfId="1026" priority="3" stopIfTrue="1">
      <formula>IF(Q14&lt;SUM(P14:P15)/$F$5,TRUE,FALSE)</formula>
    </cfRule>
    <cfRule type="expression" dxfId="1025" priority="4" stopIfTrue="1">
      <formula>IF(Q14*0.8&lt;SUM(P14:P15)/$F$5,TRUE,FALSE)</formula>
    </cfRule>
  </conditionalFormatting>
  <conditionalFormatting sqref="Q16">
    <cfRule type="expression" dxfId="1024" priority="1" stopIfTrue="1">
      <formula>IF(Q16&lt;SUM(P16:P17)/$F$5,TRUE,FALSE)</formula>
    </cfRule>
    <cfRule type="expression" dxfId="1023" priority="2" stopIfTrue="1">
      <formula>IF(Q16*0.8&lt;SUM(P16:P17)/$F$5,TRUE,FALSE)</formula>
    </cfRule>
  </conditionalFormatting>
  <conditionalFormatting sqref="Y11:Z11 A11:B11">
    <cfRule type="expression" dxfId="1022" priority="75" stopIfTrue="1">
      <formula>IF($AK$38/$P$38&gt;=0.5,TRUE)</formula>
    </cfRule>
  </conditionalFormatting>
  <hyperlinks>
    <hyperlink ref="A9:A10" location="NOTES" display="Note"/>
  </hyperlinks>
  <printOptions horizontalCentered="1"/>
  <pageMargins left="0.25" right="0.25" top="0.5" bottom="0.5" header="0.5" footer="0.25"/>
  <pageSetup scale="65" orientation="landscape" copies="3" r:id="rId1"/>
  <headerFooter alignWithMargins="0">
    <oddFooter>&amp;L&amp;"Microsoft Sans Serif,Regular"&amp;8Print Date: &amp;D&amp;R&amp;"Microsoft Sans Serif,Bold"&amp;20&amp;A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26</vt:i4>
      </vt:variant>
    </vt:vector>
  </HeadingPairs>
  <TitlesOfParts>
    <vt:vector size="43" baseType="lpstr">
      <vt:lpstr>Log</vt:lpstr>
      <vt:lpstr>MDP</vt:lpstr>
      <vt:lpstr>P1</vt:lpstr>
      <vt:lpstr>P2</vt:lpstr>
      <vt:lpstr>P3</vt:lpstr>
      <vt:lpstr>P4</vt:lpstr>
      <vt:lpstr>P5</vt:lpstr>
      <vt:lpstr>P6</vt:lpstr>
      <vt:lpstr>MDB2-new</vt:lpstr>
      <vt:lpstr>P7</vt:lpstr>
      <vt:lpstr>P8</vt:lpstr>
      <vt:lpstr>P9</vt:lpstr>
      <vt:lpstr>P10</vt:lpstr>
      <vt:lpstr>West Turb Tower</vt:lpstr>
      <vt:lpstr>FORMATTING</vt:lpstr>
      <vt:lpstr>Limits</vt:lpstr>
      <vt:lpstr>Sheet3</vt:lpstr>
      <vt:lpstr>'MDB2-new'!PRINT_ALL</vt:lpstr>
      <vt:lpstr>'P1'!PRINT_ALL</vt:lpstr>
      <vt:lpstr>'P10'!PRINT_ALL</vt:lpstr>
      <vt:lpstr>'P2'!PRINT_ALL</vt:lpstr>
      <vt:lpstr>'P3'!PRINT_ALL</vt:lpstr>
      <vt:lpstr>'P4'!PRINT_ALL</vt:lpstr>
      <vt:lpstr>'P5'!PRINT_ALL</vt:lpstr>
      <vt:lpstr>'P6'!PRINT_ALL</vt:lpstr>
      <vt:lpstr>'P7'!PRINT_ALL</vt:lpstr>
      <vt:lpstr>'P8'!PRINT_ALL</vt:lpstr>
      <vt:lpstr>'P9'!PRINT_ALL</vt:lpstr>
      <vt:lpstr>'West Turb Tower'!PRINT_ALL</vt:lpstr>
      <vt:lpstr>PRINT_ALL</vt:lpstr>
      <vt:lpstr>'MDB2-new'!Print_Area</vt:lpstr>
      <vt:lpstr>MDP!Print_Area</vt:lpstr>
      <vt:lpstr>'P1'!Print_Area</vt:lpstr>
      <vt:lpstr>'P10'!Print_Area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'P9'!Print_Area</vt:lpstr>
      <vt:lpstr>'West Turb Tower'!Print_Area</vt:lpstr>
    </vt:vector>
  </TitlesOfParts>
  <Company>UCAR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PPS</dc:creator>
  <cp:lastModifiedBy>davep</cp:lastModifiedBy>
  <cp:lastPrinted>2011-06-13T20:30:05Z</cp:lastPrinted>
  <dcterms:created xsi:type="dcterms:W3CDTF">2008-03-19T16:44:51Z</dcterms:created>
  <dcterms:modified xsi:type="dcterms:W3CDTF">2011-06-13T20:33:46Z</dcterms:modified>
</cp:coreProperties>
</file>